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showInkAnnotation="0"/>
  <mc:AlternateContent xmlns:mc="http://schemas.openxmlformats.org/markup-compatibility/2006">
    <mc:Choice Requires="x15">
      <x15ac:absPath xmlns:x15ac="http://schemas.microsoft.com/office/spreadsheetml/2010/11/ac" url="C:\Users\user\Documents\Przetargi\2024-05-badanie wody\"/>
    </mc:Choice>
  </mc:AlternateContent>
  <xr:revisionPtr revIDLastSave="0" documentId="13_ncr:1_{66E8E728-89CA-4307-B089-15FC7444EA22}" xr6:coauthVersionLast="47" xr6:coauthVersionMax="47" xr10:uidLastSave="{00000000-0000-0000-0000-000000000000}"/>
  <bookViews>
    <workbookView xWindow="-120" yWindow="-120" windowWidth="29040" windowHeight="15720" tabRatio="304" xr2:uid="{00000000-000D-0000-FFFF-FFFF00000000}"/>
  </bookViews>
  <sheets>
    <sheet name="1-woda-woj. wielkopolskie" sheetId="1" r:id="rId1"/>
    <sheet name="2-woda,lubuskie i dolnośl" sheetId="2" r:id="rId2"/>
    <sheet name="3-ścieki" sheetId="4" r:id="rId3"/>
  </sheets>
  <definedNames>
    <definedName name="Excel_BuiltIn_Print_Area">#REF!</definedName>
  </definedNames>
  <calcPr calcId="191029"/>
  <customWorkbookViews>
    <customWorkbookView name="User - Widok osobisty" guid="{D3D596E3-A4D4-48DC-B647-FB2ED80870EE}" mergeInterval="0" personalView="1" maximized="1" xWindow="-8" yWindow="-8" windowWidth="1382" windowHeight="744" tabRatio="304" activeSheetId="3"/>
  </customWorkbookViews>
</workbook>
</file>

<file path=xl/calcChain.xml><?xml version="1.0" encoding="utf-8"?>
<calcChain xmlns="http://schemas.openxmlformats.org/spreadsheetml/2006/main">
  <c r="T71" i="4" l="1"/>
  <c r="S71" i="4"/>
  <c r="R71" i="4"/>
  <c r="Q71" i="4"/>
  <c r="P71" i="4"/>
  <c r="O71" i="4"/>
  <c r="N71" i="4"/>
  <c r="M71" i="4"/>
  <c r="L71" i="4"/>
  <c r="K71" i="4"/>
  <c r="J71" i="4"/>
  <c r="I71" i="4"/>
  <c r="T70" i="4"/>
  <c r="S70" i="4"/>
  <c r="R70" i="4"/>
  <c r="Q70" i="4"/>
  <c r="P70" i="4"/>
  <c r="O70" i="4"/>
  <c r="N70" i="4"/>
  <c r="M70" i="4"/>
  <c r="L70" i="4"/>
  <c r="K70" i="4"/>
  <c r="J70" i="4"/>
  <c r="I70" i="4"/>
  <c r="T69" i="4"/>
  <c r="S69" i="4"/>
  <c r="R69" i="4"/>
  <c r="Q69" i="4"/>
  <c r="P69" i="4"/>
  <c r="O69" i="4"/>
  <c r="N69" i="4"/>
  <c r="M69" i="4"/>
  <c r="L69" i="4"/>
  <c r="K69" i="4"/>
  <c r="J69" i="4"/>
  <c r="I69" i="4"/>
  <c r="T68" i="4"/>
  <c r="S68" i="4"/>
  <c r="R68" i="4"/>
  <c r="Q68" i="4"/>
  <c r="P68" i="4"/>
  <c r="O68" i="4"/>
  <c r="N68" i="4"/>
  <c r="M68" i="4"/>
  <c r="L68" i="4"/>
  <c r="K68" i="4"/>
  <c r="J68" i="4"/>
  <c r="I68" i="4"/>
  <c r="T67" i="4"/>
  <c r="S67" i="4"/>
  <c r="R67" i="4"/>
  <c r="Q67" i="4"/>
  <c r="P67" i="4"/>
  <c r="O67" i="4"/>
  <c r="N67" i="4"/>
  <c r="M67" i="4"/>
  <c r="L67" i="4"/>
  <c r="K67" i="4"/>
  <c r="J67" i="4"/>
  <c r="I67" i="4"/>
  <c r="T66" i="4"/>
  <c r="S66" i="4"/>
  <c r="R66" i="4"/>
  <c r="Q66" i="4"/>
  <c r="P66" i="4"/>
  <c r="O66" i="4"/>
  <c r="N66" i="4"/>
  <c r="M66" i="4"/>
  <c r="L66" i="4"/>
  <c r="K66" i="4"/>
  <c r="J66" i="4"/>
  <c r="I66" i="4"/>
  <c r="T65" i="4"/>
  <c r="S65" i="4"/>
  <c r="R65" i="4"/>
  <c r="Q65" i="4"/>
  <c r="P65" i="4"/>
  <c r="O65" i="4"/>
  <c r="N65" i="4"/>
  <c r="M65" i="4"/>
  <c r="L65" i="4"/>
  <c r="K65" i="4"/>
  <c r="J65" i="4"/>
  <c r="I65" i="4"/>
  <c r="T64" i="4"/>
  <c r="T72" i="4" s="1"/>
  <c r="S64" i="4"/>
  <c r="R64" i="4"/>
  <c r="R72" i="4" s="1"/>
  <c r="Q64" i="4"/>
  <c r="Q72" i="4" s="1"/>
  <c r="P64" i="4"/>
  <c r="O64" i="4"/>
  <c r="O72" i="4" s="1"/>
  <c r="N64" i="4"/>
  <c r="M64" i="4"/>
  <c r="L64" i="4"/>
  <c r="L72" i="4" s="1"/>
  <c r="K64" i="4"/>
  <c r="K72" i="4" s="1"/>
  <c r="J64" i="4"/>
  <c r="J72" i="4" s="1"/>
  <c r="I64" i="4"/>
  <c r="D60" i="4"/>
  <c r="C60" i="4"/>
  <c r="U59" i="4"/>
  <c r="E59" i="4"/>
  <c r="U58" i="4"/>
  <c r="E58" i="4"/>
  <c r="U57" i="4"/>
  <c r="E57" i="4"/>
  <c r="U56" i="4"/>
  <c r="H56" i="4"/>
  <c r="E56" i="4"/>
  <c r="U55" i="4"/>
  <c r="E55" i="4"/>
  <c r="U54" i="4"/>
  <c r="E54" i="4"/>
  <c r="U53" i="4"/>
  <c r="E53" i="4"/>
  <c r="U52" i="4"/>
  <c r="E52" i="4"/>
  <c r="U51" i="4"/>
  <c r="E51" i="4"/>
  <c r="U50" i="4"/>
  <c r="E50" i="4"/>
  <c r="E49" i="4"/>
  <c r="U48" i="4"/>
  <c r="E48" i="4"/>
  <c r="U47" i="4"/>
  <c r="E47" i="4"/>
  <c r="U46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U18" i="4"/>
  <c r="U17" i="4"/>
  <c r="U16" i="4"/>
  <c r="U15" i="4"/>
  <c r="A15" i="4"/>
  <c r="U14" i="4"/>
  <c r="U13" i="4"/>
  <c r="U12" i="4"/>
  <c r="U11" i="4"/>
  <c r="E11" i="4"/>
  <c r="U10" i="4"/>
  <c r="E10" i="4"/>
  <c r="A10" i="4"/>
  <c r="A13" i="4" s="1"/>
  <c r="U9" i="4"/>
  <c r="A9" i="4"/>
  <c r="A12" i="4" s="1"/>
  <c r="U8" i="4"/>
  <c r="E8" i="4"/>
  <c r="A8" i="4"/>
  <c r="A11" i="4" s="1"/>
  <c r="U7" i="4"/>
  <c r="U6" i="4"/>
  <c r="U5" i="4"/>
  <c r="E5" i="4"/>
  <c r="T124" i="1"/>
  <c r="N124" i="1"/>
  <c r="G87" i="1"/>
  <c r="E60" i="4" l="1"/>
  <c r="U60" i="4"/>
  <c r="S72" i="4"/>
  <c r="U64" i="4"/>
  <c r="U65" i="4"/>
  <c r="U66" i="4"/>
  <c r="U67" i="4"/>
  <c r="U69" i="4"/>
  <c r="U71" i="4"/>
  <c r="N72" i="4"/>
  <c r="M72" i="4"/>
  <c r="H65" i="4"/>
  <c r="H64" i="4"/>
  <c r="U68" i="4"/>
  <c r="U70" i="4"/>
  <c r="P72" i="4"/>
  <c r="I72" i="4"/>
  <c r="Z45" i="1"/>
  <c r="Z46" i="1"/>
  <c r="X46" i="1"/>
  <c r="Y46" i="1"/>
  <c r="Z8" i="1"/>
  <c r="Y8" i="1"/>
  <c r="X8" i="1"/>
  <c r="Z14" i="1"/>
  <c r="Y14" i="1"/>
  <c r="X14" i="1"/>
  <c r="I119" i="1"/>
  <c r="I118" i="1"/>
  <c r="I117" i="1"/>
  <c r="I116" i="1"/>
  <c r="Z114" i="1"/>
  <c r="Y114" i="1"/>
  <c r="Z109" i="1"/>
  <c r="Y109" i="1"/>
  <c r="X109" i="1"/>
  <c r="X114" i="1"/>
  <c r="U72" i="4" l="1"/>
  <c r="T73" i="4"/>
  <c r="M124" i="1"/>
  <c r="O124" i="1"/>
  <c r="P124" i="1"/>
  <c r="Q124" i="1"/>
  <c r="R124" i="1"/>
  <c r="S124" i="1"/>
  <c r="U124" i="1"/>
  <c r="V124" i="1"/>
  <c r="W124" i="1"/>
  <c r="M123" i="1"/>
  <c r="N123" i="1"/>
  <c r="O123" i="1"/>
  <c r="P123" i="1"/>
  <c r="Q123" i="1"/>
  <c r="R123" i="1"/>
  <c r="S123" i="1"/>
  <c r="T123" i="1"/>
  <c r="U123" i="1"/>
  <c r="V123" i="1"/>
  <c r="W123" i="1"/>
  <c r="M122" i="1"/>
  <c r="N122" i="1"/>
  <c r="O122" i="1"/>
  <c r="P122" i="1"/>
  <c r="Q122" i="1"/>
  <c r="R122" i="1"/>
  <c r="S122" i="1"/>
  <c r="T122" i="1"/>
  <c r="U122" i="1"/>
  <c r="V122" i="1"/>
  <c r="W122" i="1"/>
  <c r="M121" i="1"/>
  <c r="N121" i="1"/>
  <c r="O121" i="1"/>
  <c r="P121" i="1"/>
  <c r="Q121" i="1"/>
  <c r="R121" i="1"/>
  <c r="S121" i="1"/>
  <c r="T121" i="1"/>
  <c r="U121" i="1"/>
  <c r="V121" i="1"/>
  <c r="W121" i="1"/>
  <c r="L124" i="1"/>
  <c r="L123" i="1"/>
  <c r="L122" i="1"/>
  <c r="L121" i="1"/>
  <c r="Z115" i="1"/>
  <c r="Z116" i="1"/>
  <c r="F116" i="1" s="1"/>
  <c r="Y115" i="1"/>
  <c r="X113" i="1"/>
  <c r="X115" i="1"/>
  <c r="D113" i="1" l="1"/>
  <c r="Z70" i="1"/>
  <c r="Y70" i="1"/>
  <c r="X70" i="1"/>
  <c r="Z34" i="1"/>
  <c r="Y34" i="1"/>
  <c r="X34" i="1"/>
  <c r="X35" i="1"/>
  <c r="Z27" i="1"/>
  <c r="Y27" i="1"/>
  <c r="X27" i="1"/>
  <c r="L38" i="2" l="1"/>
  <c r="M38" i="2"/>
  <c r="N38" i="2"/>
  <c r="O38" i="2"/>
  <c r="P38" i="2"/>
  <c r="Q38" i="2"/>
  <c r="R38" i="2"/>
  <c r="S38" i="2"/>
  <c r="T38" i="2"/>
  <c r="U38" i="2"/>
  <c r="V38" i="2"/>
  <c r="L37" i="2"/>
  <c r="M37" i="2"/>
  <c r="N37" i="2"/>
  <c r="O37" i="2"/>
  <c r="P37" i="2"/>
  <c r="Q37" i="2"/>
  <c r="R37" i="2"/>
  <c r="S37" i="2"/>
  <c r="T37" i="2"/>
  <c r="U37" i="2"/>
  <c r="V37" i="2"/>
  <c r="L36" i="2"/>
  <c r="M36" i="2"/>
  <c r="N36" i="2"/>
  <c r="O36" i="2"/>
  <c r="P36" i="2"/>
  <c r="Q36" i="2"/>
  <c r="R36" i="2"/>
  <c r="S36" i="2"/>
  <c r="T36" i="2"/>
  <c r="U36" i="2"/>
  <c r="V36" i="2"/>
  <c r="K38" i="2"/>
  <c r="K37" i="2"/>
  <c r="K3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C27" i="2" s="1"/>
  <c r="W29" i="2"/>
  <c r="W30" i="2"/>
  <c r="W31" i="2"/>
  <c r="W32" i="2"/>
  <c r="W33" i="2"/>
  <c r="W34" i="2"/>
  <c r="Z41" i="1"/>
  <c r="Y41" i="1"/>
  <c r="X41" i="1"/>
  <c r="X51" i="1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D27" i="2" s="1"/>
  <c r="X29" i="2"/>
  <c r="X30" i="2"/>
  <c r="X31" i="2"/>
  <c r="X32" i="2"/>
  <c r="X33" i="2"/>
  <c r="X34" i="2"/>
  <c r="X6" i="2"/>
  <c r="W6" i="2"/>
  <c r="X102" i="1"/>
  <c r="Z105" i="1"/>
  <c r="Y105" i="1"/>
  <c r="X105" i="1"/>
  <c r="X7" i="1"/>
  <c r="X9" i="1"/>
  <c r="X10" i="1"/>
  <c r="X11" i="1"/>
  <c r="X12" i="1"/>
  <c r="X13" i="1"/>
  <c r="X15" i="1"/>
  <c r="X16" i="1"/>
  <c r="X17" i="1"/>
  <c r="X18" i="1"/>
  <c r="X19" i="1"/>
  <c r="X20" i="1"/>
  <c r="X21" i="1"/>
  <c r="X22" i="1"/>
  <c r="X23" i="1"/>
  <c r="X24" i="1"/>
  <c r="X25" i="1"/>
  <c r="X26" i="1"/>
  <c r="X28" i="1"/>
  <c r="X29" i="1"/>
  <c r="X30" i="1"/>
  <c r="X31" i="1"/>
  <c r="X32" i="1"/>
  <c r="X33" i="1"/>
  <c r="X36" i="1"/>
  <c r="X37" i="1"/>
  <c r="X38" i="1"/>
  <c r="X39" i="1"/>
  <c r="X40" i="1"/>
  <c r="X42" i="1"/>
  <c r="X43" i="1"/>
  <c r="X44" i="1"/>
  <c r="X45" i="1"/>
  <c r="X47" i="1"/>
  <c r="X48" i="1"/>
  <c r="X49" i="1"/>
  <c r="X50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Z7" i="1"/>
  <c r="Z9" i="1"/>
  <c r="Z10" i="1"/>
  <c r="Z11" i="1"/>
  <c r="Z12" i="1"/>
  <c r="Z13" i="1"/>
  <c r="Z15" i="1"/>
  <c r="Z16" i="1"/>
  <c r="Z17" i="1"/>
  <c r="Z18" i="1"/>
  <c r="Z19" i="1"/>
  <c r="Z20" i="1"/>
  <c r="Z21" i="1"/>
  <c r="Z22" i="1"/>
  <c r="Z23" i="1"/>
  <c r="Z24" i="1"/>
  <c r="Z25" i="1"/>
  <c r="Z26" i="1"/>
  <c r="Z28" i="1"/>
  <c r="Z29" i="1"/>
  <c r="Z30" i="1"/>
  <c r="Z31" i="1"/>
  <c r="Z32" i="1"/>
  <c r="Z33" i="1"/>
  <c r="Z35" i="1"/>
  <c r="Z36" i="1"/>
  <c r="Z37" i="1"/>
  <c r="Z38" i="1"/>
  <c r="Z39" i="1"/>
  <c r="Z40" i="1"/>
  <c r="Z42" i="1"/>
  <c r="Z43" i="1"/>
  <c r="Z44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Y7" i="1"/>
  <c r="Y9" i="1"/>
  <c r="Y10" i="1"/>
  <c r="Y11" i="1"/>
  <c r="Y12" i="1"/>
  <c r="Y13" i="1"/>
  <c r="Y15" i="1"/>
  <c r="Y16" i="1"/>
  <c r="Y17" i="1"/>
  <c r="Y18" i="1"/>
  <c r="Y19" i="1"/>
  <c r="Y20" i="1"/>
  <c r="Y21" i="1"/>
  <c r="Y22" i="1"/>
  <c r="Y23" i="1"/>
  <c r="Y24" i="1"/>
  <c r="Y25" i="1"/>
  <c r="Y26" i="1"/>
  <c r="Y28" i="1"/>
  <c r="Y29" i="1"/>
  <c r="Y30" i="1"/>
  <c r="Y31" i="1"/>
  <c r="Y32" i="1"/>
  <c r="Y33" i="1"/>
  <c r="Y35" i="1"/>
  <c r="Y36" i="1"/>
  <c r="Y37" i="1"/>
  <c r="Y38" i="1"/>
  <c r="Y39" i="1"/>
  <c r="Y40" i="1"/>
  <c r="Y42" i="1"/>
  <c r="Y43" i="1"/>
  <c r="Y44" i="1"/>
  <c r="Y45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Z102" i="1"/>
  <c r="Z103" i="1"/>
  <c r="Z104" i="1"/>
  <c r="Z106" i="1"/>
  <c r="Z107" i="1"/>
  <c r="F107" i="1" s="1"/>
  <c r="Z108" i="1"/>
  <c r="Z110" i="1"/>
  <c r="Z111" i="1"/>
  <c r="Z112" i="1"/>
  <c r="Z113" i="1"/>
  <c r="F113" i="1" s="1"/>
  <c r="Z117" i="1"/>
  <c r="F117" i="1" s="1"/>
  <c r="Z118" i="1"/>
  <c r="F118" i="1" s="1"/>
  <c r="Z119" i="1"/>
  <c r="F119" i="1" s="1"/>
  <c r="Y102" i="1"/>
  <c r="Y103" i="1"/>
  <c r="Y104" i="1"/>
  <c r="Y106" i="1"/>
  <c r="Y107" i="1"/>
  <c r="E107" i="1" s="1"/>
  <c r="Y108" i="1"/>
  <c r="Y110" i="1"/>
  <c r="Y111" i="1"/>
  <c r="Y112" i="1"/>
  <c r="Y113" i="1"/>
  <c r="E113" i="1" s="1"/>
  <c r="Y116" i="1"/>
  <c r="E116" i="1" s="1"/>
  <c r="Y117" i="1"/>
  <c r="E117" i="1" s="1"/>
  <c r="Y118" i="1"/>
  <c r="E118" i="1" s="1"/>
  <c r="Y119" i="1"/>
  <c r="E119" i="1" s="1"/>
  <c r="X103" i="1"/>
  <c r="X104" i="1"/>
  <c r="X106" i="1"/>
  <c r="X107" i="1"/>
  <c r="D107" i="1" s="1"/>
  <c r="X108" i="1"/>
  <c r="X110" i="1"/>
  <c r="X111" i="1"/>
  <c r="X112" i="1"/>
  <c r="X116" i="1"/>
  <c r="D116" i="1" s="1"/>
  <c r="X117" i="1"/>
  <c r="D117" i="1" s="1"/>
  <c r="X118" i="1"/>
  <c r="D118" i="1" s="1"/>
  <c r="X119" i="1"/>
  <c r="D119" i="1" s="1"/>
  <c r="X95" i="1"/>
  <c r="X96" i="1"/>
  <c r="X97" i="1"/>
  <c r="X98" i="1"/>
  <c r="X99" i="1"/>
  <c r="X100" i="1"/>
  <c r="X101" i="1"/>
  <c r="X94" i="1"/>
  <c r="Z95" i="1"/>
  <c r="Z96" i="1"/>
  <c r="Z97" i="1"/>
  <c r="Z98" i="1"/>
  <c r="Z99" i="1"/>
  <c r="Z100" i="1"/>
  <c r="Z101" i="1"/>
  <c r="Y95" i="1"/>
  <c r="Y96" i="1"/>
  <c r="Y97" i="1"/>
  <c r="Y98" i="1"/>
  <c r="Y99" i="1"/>
  <c r="Y100" i="1"/>
  <c r="Y101" i="1"/>
  <c r="Z94" i="1"/>
  <c r="Y94" i="1"/>
  <c r="E111" i="1" l="1"/>
  <c r="E65" i="1"/>
  <c r="F65" i="1"/>
  <c r="D65" i="1"/>
  <c r="D51" i="1"/>
  <c r="F108" i="1"/>
  <c r="E33" i="2"/>
  <c r="C33" i="2"/>
  <c r="D33" i="2"/>
  <c r="D18" i="2"/>
  <c r="C18" i="2"/>
  <c r="F18" i="2"/>
  <c r="D9" i="2"/>
  <c r="C9" i="2"/>
  <c r="F9" i="2" s="1"/>
  <c r="E6" i="2"/>
  <c r="C6" i="2"/>
  <c r="D6" i="2"/>
  <c r="C21" i="2"/>
  <c r="F21" i="2" s="1"/>
  <c r="D21" i="2"/>
  <c r="E27" i="2"/>
  <c r="F27" i="2"/>
  <c r="D24" i="2"/>
  <c r="F24" i="2" s="1"/>
  <c r="C24" i="2"/>
  <c r="D15" i="2"/>
  <c r="C15" i="2"/>
  <c r="C12" i="2"/>
  <c r="F12" i="2" s="1"/>
  <c r="D12" i="2"/>
  <c r="F55" i="1"/>
  <c r="D111" i="1"/>
  <c r="D45" i="1"/>
  <c r="G113" i="1"/>
  <c r="D55" i="1"/>
  <c r="D7" i="1"/>
  <c r="Y120" i="1"/>
  <c r="Z120" i="1"/>
  <c r="E29" i="2"/>
  <c r="C29" i="2"/>
  <c r="D29" i="2"/>
  <c r="E108" i="1"/>
  <c r="E81" i="1"/>
  <c r="E73" i="1"/>
  <c r="F81" i="1"/>
  <c r="F73" i="1"/>
  <c r="D81" i="1"/>
  <c r="D73" i="1"/>
  <c r="D26" i="1"/>
  <c r="D18" i="1"/>
  <c r="E26" i="1"/>
  <c r="F62" i="1"/>
  <c r="D79" i="1"/>
  <c r="D62" i="1"/>
  <c r="D33" i="1"/>
  <c r="D94" i="1"/>
  <c r="E79" i="1"/>
  <c r="F45" i="1"/>
  <c r="E69" i="1"/>
  <c r="E7" i="1"/>
  <c r="F69" i="1"/>
  <c r="F7" i="1"/>
  <c r="D69" i="1"/>
  <c r="E87" i="1"/>
  <c r="E18" i="1"/>
  <c r="F26" i="1"/>
  <c r="F111" i="1"/>
  <c r="E85" i="1"/>
  <c r="E33" i="1"/>
  <c r="F85" i="1"/>
  <c r="F33" i="1"/>
  <c r="D85" i="1"/>
  <c r="D22" i="1"/>
  <c r="D13" i="1"/>
  <c r="E55" i="1"/>
  <c r="E62" i="1"/>
  <c r="F87" i="1"/>
  <c r="F18" i="1"/>
  <c r="F102" i="1"/>
  <c r="E94" i="1"/>
  <c r="E102" i="1"/>
  <c r="E59" i="1"/>
  <c r="E51" i="1"/>
  <c r="F59" i="1"/>
  <c r="F51" i="1"/>
  <c r="D59" i="1"/>
  <c r="D40" i="1"/>
  <c r="D102" i="1"/>
  <c r="E45" i="1"/>
  <c r="F79" i="1"/>
  <c r="D87" i="1"/>
  <c r="D108" i="1"/>
  <c r="F94" i="1"/>
  <c r="E91" i="1"/>
  <c r="E75" i="1"/>
  <c r="E40" i="1"/>
  <c r="E22" i="1"/>
  <c r="E13" i="1"/>
  <c r="F91" i="1"/>
  <c r="F75" i="1"/>
  <c r="F40" i="1"/>
  <c r="F22" i="1"/>
  <c r="F13" i="1"/>
  <c r="D91" i="1"/>
  <c r="D75" i="1"/>
  <c r="Y35" i="2"/>
  <c r="X35" i="2"/>
  <c r="G116" i="1"/>
  <c r="G117" i="1"/>
  <c r="G118" i="1"/>
  <c r="G119" i="1"/>
  <c r="F33" i="2" l="1"/>
  <c r="F29" i="2"/>
  <c r="F6" i="2"/>
  <c r="E35" i="2"/>
  <c r="F15" i="2"/>
  <c r="D35" i="2"/>
  <c r="C35" i="2"/>
  <c r="G73" i="1"/>
  <c r="D120" i="1"/>
  <c r="F120" i="1"/>
  <c r="E120" i="1"/>
  <c r="G81" i="1"/>
  <c r="F35" i="2" l="1"/>
  <c r="X121" i="1" l="1"/>
  <c r="X124" i="1"/>
  <c r="X122" i="1"/>
  <c r="X123" i="1"/>
  <c r="X125" i="1" l="1"/>
  <c r="A9" i="2"/>
  <c r="A12" i="2" s="1"/>
  <c r="A15" i="2" s="1"/>
  <c r="A18" i="2" s="1"/>
  <c r="A21" i="2" s="1"/>
  <c r="A24" i="2" s="1"/>
  <c r="A27" i="2" s="1"/>
  <c r="A29" i="2" s="1"/>
  <c r="A33" i="2" s="1"/>
  <c r="G7" i="1"/>
  <c r="G13" i="1"/>
  <c r="G18" i="1"/>
  <c r="G22" i="1"/>
  <c r="G26" i="1"/>
  <c r="G33" i="1"/>
  <c r="G40" i="1"/>
  <c r="G45" i="1"/>
  <c r="G51" i="1"/>
  <c r="G55" i="1"/>
  <c r="G59" i="1"/>
  <c r="G62" i="1"/>
  <c r="G65" i="1"/>
  <c r="G69" i="1"/>
  <c r="G75" i="1"/>
  <c r="G79" i="1"/>
  <c r="G85" i="1"/>
  <c r="G91" i="1"/>
  <c r="G94" i="1"/>
  <c r="G102" i="1"/>
  <c r="G107" i="1"/>
  <c r="G108" i="1"/>
  <c r="G111" i="1"/>
  <c r="G120" i="1" l="1"/>
  <c r="X120" i="1"/>
  <c r="W35" i="2"/>
  <c r="W36" i="2"/>
  <c r="W37" i="2"/>
  <c r="W38" i="2"/>
  <c r="W3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7" authorId="0" shapeId="0" xr:uid="{032959E9-D003-45BD-8B5A-D59487BEB3A2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STUDNIA NR 2</t>
        </r>
      </text>
    </comment>
    <comment ref="U8" authorId="0" shapeId="0" xr:uid="{6E6DF2D3-CF0F-4EBF-A6B5-38BC791C3AC8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STUDNIA NR 3</t>
        </r>
      </text>
    </comment>
    <comment ref="O13" authorId="0" shapeId="0" xr:uid="{578F95CE-380A-44F9-9BF1-EC2C40B426A9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STUDNIA NR 2
</t>
        </r>
      </text>
    </comment>
    <comment ref="U14" authorId="0" shapeId="0" xr:uid="{2A39D91F-FFBD-441C-9F57-2E6E0AF6186D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STUDNIA NR 3</t>
        </r>
      </text>
    </comment>
    <comment ref="O40" authorId="0" shapeId="0" xr:uid="{14BA35E9-9524-4C65-9EF1-F76AAF150CD9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ZIEMNICE</t>
        </r>
      </text>
    </comment>
    <comment ref="Q40" authorId="0" shapeId="0" xr:uid="{FEDDEB84-4C53-4D8B-8E8C-9D87423D793D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MACIEJEWO</t>
        </r>
      </text>
    </comment>
    <comment ref="N45" authorId="0" shapeId="0" xr:uid="{BA629FFB-79DC-47D6-AB24-583274387EB5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STUDNIA NR 1
STUDNIA NR 2</t>
        </r>
      </text>
    </comment>
    <comment ref="T46" authorId="0" shapeId="0" xr:uid="{0685BBF6-9D49-484D-92FA-76AEE20C008D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STUDNIA NR 3
STUDNIA NR 4</t>
        </r>
      </text>
    </comment>
    <comment ref="P87" authorId="0" shapeId="0" xr:uid="{916A1AEE-87A4-4613-A9FD-BF435C7ACA9A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MIERZEJEWO
</t>
        </r>
      </text>
    </comment>
    <comment ref="U87" authorId="0" shapeId="0" xr:uid="{DD39E704-00D8-41E1-B9DE-E11C248C670E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OPORÓWKO
</t>
        </r>
      </text>
    </comment>
  </commentList>
</comments>
</file>

<file path=xl/sharedStrings.xml><?xml version="1.0" encoding="utf-8"?>
<sst xmlns="http://schemas.openxmlformats.org/spreadsheetml/2006/main" count="939" uniqueCount="273">
  <si>
    <t>Zakład Usług Wodnych we Wschowie Sp. z o. o.</t>
  </si>
  <si>
    <t>Lp.</t>
  </si>
  <si>
    <t>Nazwa wodociągu*</t>
  </si>
  <si>
    <t>Liczba próbek ogółem w roku</t>
  </si>
  <si>
    <t>Nazwy i adresy stałych punktów kontroli jakości wody</t>
  </si>
  <si>
    <t>razem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</si>
  <si>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</si>
  <si>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</si>
  <si>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</si>
  <si>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</si>
  <si>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</si>
  <si>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</si>
  <si>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</si>
  <si>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</si>
  <si>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</si>
  <si>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</si>
  <si>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</si>
  <si>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</si>
  <si>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Razem</t>
  </si>
  <si>
    <t>Wodociąg publiczny Święciechowa</t>
  </si>
  <si>
    <t>Stacja Wodociągowa Święciechowa</t>
  </si>
  <si>
    <t>Wodociąg publiczny Piotrowice</t>
  </si>
  <si>
    <t>Stacja Wodociągowa Piotrowice</t>
  </si>
  <si>
    <t>Przedsiębiorstwo Rolne Niechłód</t>
  </si>
  <si>
    <t>Szkoła  Długie Stare ul. Leszczyńska 2</t>
  </si>
  <si>
    <t>Wodociąg publiczny Brenno</t>
  </si>
  <si>
    <t xml:space="preserve">Stacja Wodociągowa  Brenno </t>
  </si>
  <si>
    <t>Brenno ul. Pole 10</t>
  </si>
  <si>
    <t>Radomyśl przepompownia</t>
  </si>
  <si>
    <t>Wodociąg publiczny Świerczyna</t>
  </si>
  <si>
    <t>Stacja Wodociągowa Świerczyna</t>
  </si>
  <si>
    <t>Swierczyna 39b</t>
  </si>
  <si>
    <t>Wodociąg publiczny Dąbcze</t>
  </si>
  <si>
    <t>Stacja Wodociągowa Dąbcze</t>
  </si>
  <si>
    <t>Dąbcze 25-Zakład Opiekuńczy Niezapominajka</t>
  </si>
  <si>
    <t>Przybiń 14 Wilczkowiak Stanisław</t>
  </si>
  <si>
    <t>Zamek SIMP Rydzyna-Pl. Zamkowy 1</t>
  </si>
  <si>
    <t>Nowa Wieś -przepompownia wody</t>
  </si>
  <si>
    <t>Wodociąg publiczny Kłoda</t>
  </si>
  <si>
    <t>Stacja Wodociągowa Kłoda</t>
  </si>
  <si>
    <t>Pomykowo-przepompownia wody</t>
  </si>
  <si>
    <t>Wodociąg publiczny Ziemnice Górka</t>
  </si>
  <si>
    <t>Ziemnice 31 a</t>
  </si>
  <si>
    <t>Wodociąg publiczny Trzebania</t>
  </si>
  <si>
    <t>Stacja Wodociągowa Trzebania</t>
  </si>
  <si>
    <t>Wodociąg publiczny Drobnin</t>
  </si>
  <si>
    <t>Stacja Wodociągowa Drobnin</t>
  </si>
  <si>
    <t>Przedszkole Krzemieniewo ul. Spółdzielnia</t>
  </si>
  <si>
    <t>Sklep Dino ul. Dworcowa 124</t>
  </si>
  <si>
    <t>Gospodarstwo rolne  Brylewo</t>
  </si>
  <si>
    <t>Wodociąg publiczny Górzno</t>
  </si>
  <si>
    <t>Stacja Wodociągowa Górzno</t>
  </si>
  <si>
    <t>przedszkole -szkoła Garzyn</t>
  </si>
  <si>
    <t>Wodociąg publiczny Gołanice</t>
  </si>
  <si>
    <t>Stacja Wodociągowa Gołanice</t>
  </si>
  <si>
    <t>Krzycko Małe-cmentarz kran</t>
  </si>
  <si>
    <t>Wodociąg publiczny Potrzebowo</t>
  </si>
  <si>
    <t>Potrzebowo nr 3</t>
  </si>
  <si>
    <t>Wodociąg publiczny Łoniewo</t>
  </si>
  <si>
    <t>Stacja Wodociągowa Łoniewo</t>
  </si>
  <si>
    <t>Wodociąg publiczny Jabłonna</t>
  </si>
  <si>
    <t>Stacja Wodociągowa Jabłonna</t>
  </si>
  <si>
    <t xml:space="preserve"> Jabłonna 24-Klefas Grzegorz</t>
  </si>
  <si>
    <t>Wodociąg publiczny Wojnowice</t>
  </si>
  <si>
    <t>Stacja Wodociągowa Wojnowice</t>
  </si>
  <si>
    <t>Wodociąg publiczny Wolkowo</t>
  </si>
  <si>
    <t>Stacja Wodociągowa Wolkowo</t>
  </si>
  <si>
    <t>Przedszkole Drzeczkowo</t>
  </si>
  <si>
    <t>Witosław sala wiejska</t>
  </si>
  <si>
    <t>Popowo Wonieskie-sala wiejska</t>
  </si>
  <si>
    <t>Wodociąg publiczny Dobramyśl</t>
  </si>
  <si>
    <t>Stacja Wodociągowa Dobramyśl</t>
  </si>
  <si>
    <t>Wodociąg publiczny Grodzisko</t>
  </si>
  <si>
    <t>Stacja Wodociągowa Grodzisko</t>
  </si>
  <si>
    <t>Grodzisko 18D Tomków Czesław</t>
  </si>
  <si>
    <t>Wodociąg publiczny Bojanice</t>
  </si>
  <si>
    <t>Stacja Wodociągowa Bojanice</t>
  </si>
  <si>
    <t>Wodociąg publiczny Mierzejewo</t>
  </si>
  <si>
    <t>Stacja Uzdatniania Wody Mierzejewo</t>
  </si>
  <si>
    <t>SUW Drobnin -kran</t>
  </si>
  <si>
    <t>Wodociąg publiczny Zaborówiec</t>
  </si>
  <si>
    <t>Stacja Wodociągowa Zaborówiec</t>
  </si>
  <si>
    <t>Rogaczewo Małe</t>
  </si>
  <si>
    <t>Stacja Wod- Rogaczewo Małe</t>
  </si>
  <si>
    <t>Jerka ul. Działkowa 13</t>
  </si>
  <si>
    <t xml:space="preserve">Przepompownia Krzywiń </t>
  </si>
  <si>
    <t>Bieżyn 116-przedszkole</t>
  </si>
  <si>
    <t>Łuszkowo 96-Michalski</t>
  </si>
  <si>
    <t xml:space="preserve">Stacja Wodociągowa Bielewo </t>
  </si>
  <si>
    <t>Żelazno</t>
  </si>
  <si>
    <t xml:space="preserve">Stacja Wodociagowa Żelazno </t>
  </si>
  <si>
    <t>Żelazno  nr 80 Dańczak</t>
  </si>
  <si>
    <t>Lubin-Szkoła Podstawowa</t>
  </si>
  <si>
    <t xml:space="preserve">Rąbinek </t>
  </si>
  <si>
    <t xml:space="preserve">Stacja Wodociągowa Rąbinek </t>
  </si>
  <si>
    <t xml:space="preserve">Rąbiń </t>
  </si>
  <si>
    <t>Stacja Wodociągowa Rąbiń</t>
  </si>
  <si>
    <t>Bielewo</t>
  </si>
  <si>
    <t>Dębiec Stary</t>
  </si>
  <si>
    <t>Stacja Uzdatniania Wody Dębiec Stary</t>
  </si>
  <si>
    <t xml:space="preserve"> Olbrachcice</t>
  </si>
  <si>
    <t>Stacja Uzdatniania Wody Olbrachcice</t>
  </si>
  <si>
    <t xml:space="preserve"> Siedlnica</t>
  </si>
  <si>
    <t>Stacja Uzdatniania Wody Siedlnica</t>
  </si>
  <si>
    <t>Czerlejewo 4</t>
  </si>
  <si>
    <t xml:space="preserve"> Kandlewo</t>
  </si>
  <si>
    <t>Stacja Uzdatniania Wody Kandlewo</t>
  </si>
  <si>
    <t xml:space="preserve"> Przyczyna Górna</t>
  </si>
  <si>
    <t>Stacja Uzdatniania Wody Przyczyna G</t>
  </si>
  <si>
    <t xml:space="preserve"> Wygnańczyce</t>
  </si>
  <si>
    <t>Stacja Uzdatniania Wody Wygnańczyce</t>
  </si>
  <si>
    <t>Budynek mieszkalny 15</t>
  </si>
  <si>
    <t xml:space="preserve"> Lgiń</t>
  </si>
  <si>
    <t>Stacja Uzdatniania Wody Lgiń</t>
  </si>
  <si>
    <t>Szkoła Podstawowa (pkt sanitarny)</t>
  </si>
  <si>
    <t xml:space="preserve"> Osowa Sień</t>
  </si>
  <si>
    <t>Stacja Uzdatniania Wody Osowa Sień</t>
  </si>
  <si>
    <t>Osowa Sień 107</t>
  </si>
  <si>
    <t xml:space="preserve"> Dębowa Łęka</t>
  </si>
  <si>
    <t>Stacja Uzdatniania Wody Dębowa Łęka</t>
  </si>
  <si>
    <t xml:space="preserve"> Jemielno</t>
  </si>
  <si>
    <t>Stacja Uzdatniania Wody Jemielno</t>
  </si>
  <si>
    <t>Jemielno 104</t>
  </si>
  <si>
    <t xml:space="preserve"> Lubów</t>
  </si>
  <si>
    <t>Stacja Uzdatniania Wody Lubów</t>
  </si>
  <si>
    <t>RAZEM</t>
  </si>
  <si>
    <t>Ścieki</t>
  </si>
  <si>
    <t xml:space="preserve">Osad </t>
  </si>
  <si>
    <t>Oczyszczalnia Rydzyna</t>
  </si>
  <si>
    <t>Scieki surowe</t>
  </si>
  <si>
    <t>B</t>
  </si>
  <si>
    <t>Scieki oczyszczone</t>
  </si>
  <si>
    <t>B1</t>
  </si>
  <si>
    <t>Osad</t>
  </si>
  <si>
    <t>O</t>
  </si>
  <si>
    <t xml:space="preserve">Oczyszczalnia Jerka </t>
  </si>
  <si>
    <t>Oczyszczalnia Mościszki</t>
  </si>
  <si>
    <t>Oczyszczalnia Lubiń 2</t>
  </si>
  <si>
    <t>Jemielno</t>
  </si>
  <si>
    <t>Wody popłuczne</t>
  </si>
  <si>
    <t>Z</t>
  </si>
  <si>
    <t>Lubów</t>
  </si>
  <si>
    <t>Olbrachcice</t>
  </si>
  <si>
    <t>B+Fe</t>
  </si>
  <si>
    <t>Wygnańczyce</t>
  </si>
  <si>
    <t>Z+Fe</t>
  </si>
  <si>
    <t>Siedlnica</t>
  </si>
  <si>
    <t>Osowa Sień</t>
  </si>
  <si>
    <t>Kandlewo</t>
  </si>
  <si>
    <t>Dębowa Łęka</t>
  </si>
  <si>
    <t>Lgiń</t>
  </si>
  <si>
    <t>Przyczyna Górna</t>
  </si>
  <si>
    <t>Brenno</t>
  </si>
  <si>
    <t>Potrzebowo</t>
  </si>
  <si>
    <t>Zaborówiec</t>
  </si>
  <si>
    <t>Dąbcze</t>
  </si>
  <si>
    <t>Kłoda</t>
  </si>
  <si>
    <t>Jabłonna</t>
  </si>
  <si>
    <t>Wojnowice</t>
  </si>
  <si>
    <t>Łoniewo</t>
  </si>
  <si>
    <t>Dobramyśl</t>
  </si>
  <si>
    <t>Trzebania</t>
  </si>
  <si>
    <t>Ziemnice</t>
  </si>
  <si>
    <t>Grodzisko</t>
  </si>
  <si>
    <t>Wolkowo</t>
  </si>
  <si>
    <t>Świerczyna</t>
  </si>
  <si>
    <t>Górzno</t>
  </si>
  <si>
    <t>Bojanice</t>
  </si>
  <si>
    <t>Drobnin</t>
  </si>
  <si>
    <t>Święciechowa</t>
  </si>
  <si>
    <t>Gołanice</t>
  </si>
  <si>
    <t>Piotrowice</t>
  </si>
  <si>
    <t>Rąbin</t>
  </si>
  <si>
    <t>Rąbinek</t>
  </si>
  <si>
    <t xml:space="preserve">badanie komunalnego osadu ściekowego </t>
  </si>
  <si>
    <t>Badanie ścieków i wód popłucznych</t>
  </si>
  <si>
    <t>Badanie ścieków oczyszczonych</t>
  </si>
  <si>
    <t>Zawiesina ogólna</t>
  </si>
  <si>
    <t>Zawiesina Og. i żelazo og</t>
  </si>
  <si>
    <t xml:space="preserve">Zakres B i żelazo </t>
  </si>
  <si>
    <t>Przepompownia wody ul. Gostyńska-Osieczna</t>
  </si>
  <si>
    <t>Górzno 57A-Wudarczak</t>
  </si>
  <si>
    <t>Łoniewo 13 Przybylak</t>
  </si>
  <si>
    <t>Z+Fe+Cl</t>
  </si>
  <si>
    <t>Cl</t>
  </si>
  <si>
    <t>Chlor ogólny</t>
  </si>
  <si>
    <t>Chlorki</t>
  </si>
  <si>
    <t>Zawiesina łatwo opadająca</t>
  </si>
  <si>
    <t>Stacja Wodociągowa  Potrzebowo</t>
  </si>
  <si>
    <t>B+Fe+Cl</t>
  </si>
  <si>
    <t xml:space="preserve">                                       Zakład Usług Wodnych we Wschowie Sp. z o. o.</t>
  </si>
  <si>
    <t>Kandlewo 40 -studzienka</t>
  </si>
  <si>
    <t>Studzienka Łysiny ul. Polna</t>
  </si>
  <si>
    <t>Kąkolewo ul.Krzywińska 51</t>
  </si>
  <si>
    <t>Łoniewo 4 Pawłowski</t>
  </si>
  <si>
    <t>Mierzejewo</t>
  </si>
  <si>
    <t>Sala wiejska Długie Stare</t>
  </si>
  <si>
    <t>Oczyszczalnia Lubonia</t>
  </si>
  <si>
    <t>Studnia Borki Wielkie</t>
  </si>
  <si>
    <t>Zakład Chemiczny Paweł Paprocki ul. Rzemieślnicza 18-magazyn</t>
  </si>
  <si>
    <t>Olbrachcice-10</t>
  </si>
  <si>
    <t>Studzienka-punkt poboru działka</t>
  </si>
  <si>
    <t>Studzienka koło remizy strażackiej</t>
  </si>
  <si>
    <t>Studzienka -boisko</t>
  </si>
  <si>
    <t>Studzienka k. sklepu Lewiatan</t>
  </si>
  <si>
    <t>Zespół Szkół Wijewo ul. Powst.Wlkp.12</t>
  </si>
  <si>
    <t>Ośrodek Rek Zaborówiec ul. Powst Wlkp.23</t>
  </si>
  <si>
    <t>Studnia wodomierzowa na dz. 387 Nowa Wieś</t>
  </si>
  <si>
    <t>Kłoda przedszkole</t>
  </si>
  <si>
    <t>Tarnowa Łąka 73-Glapiak Roman</t>
  </si>
  <si>
    <t>Jerka Szkoła, Przedszkole ul.Szkolna 5</t>
  </si>
  <si>
    <t>Szkoła Podstawowa -Kotłownia 19</t>
  </si>
  <si>
    <t>Zespół Szkół Świerczyna nr 43</t>
  </si>
  <si>
    <t>Miąskowo- świetlica wiejska</t>
  </si>
  <si>
    <t>Budomont Osieczna</t>
  </si>
  <si>
    <t>szkoła Nowy Belęcin 22</t>
  </si>
  <si>
    <t>Dobramyśl 14</t>
  </si>
  <si>
    <t>Bojanice nr45 B Michalski</t>
  </si>
  <si>
    <t>Lubonia -oczyszczalnia</t>
  </si>
  <si>
    <t>Wojnowice 26</t>
  </si>
  <si>
    <t>Przedszkole Grodzisko 61</t>
  </si>
  <si>
    <t>Sklep spożywczy</t>
  </si>
  <si>
    <t>Wieszkowo nr 55A</t>
  </si>
  <si>
    <t>OHZ Garzyn</t>
  </si>
  <si>
    <t>OHZ Górzno</t>
  </si>
  <si>
    <t>OHZ Mierzejewo</t>
  </si>
  <si>
    <t>OHZ Oporówko</t>
  </si>
  <si>
    <t>Przyczyna Górna  89</t>
  </si>
  <si>
    <t>Zbęchy Pole 13</t>
  </si>
  <si>
    <t>A</t>
  </si>
  <si>
    <t>AWS</t>
  </si>
  <si>
    <t>AWS/BWS</t>
  </si>
  <si>
    <t>Razem-A</t>
  </si>
  <si>
    <t>Razem-B</t>
  </si>
  <si>
    <t>Razem-A(B)WS</t>
  </si>
  <si>
    <t>BWS</t>
  </si>
  <si>
    <t>Lubiń cmentarz</t>
  </si>
  <si>
    <t>Przedszkole ul. Strzelecka</t>
  </si>
  <si>
    <t>Sala Wiejska Przybyszewo</t>
  </si>
  <si>
    <t>Stacja Wodociągowa Ziemnice Górka</t>
  </si>
  <si>
    <t>Ziemnice sala wiejska</t>
  </si>
  <si>
    <t>Szpital Rehabilitacyjno-Leczniczy Osieczna</t>
  </si>
  <si>
    <t>Trzebania sala wiejska</t>
  </si>
  <si>
    <t>Parkowa 28A</t>
  </si>
  <si>
    <t>Studzienka-Łęgoń 44</t>
  </si>
  <si>
    <t>Siedlnica-studzienka n/p 61,62</t>
  </si>
  <si>
    <t>Osłowice przepompownia</t>
  </si>
  <si>
    <t>Plan poboru próbek wody przeznaczonej do spożycia w roku 2022</t>
  </si>
  <si>
    <t>Folar Sp.z o. o. Rojęczyn 39</t>
  </si>
  <si>
    <t>Moraczewo przy stawie</t>
  </si>
  <si>
    <t>Studnia wod. na placu zabaw (Dz.169 Jabłonna)</t>
  </si>
  <si>
    <t>Mierzejewo nr 11-blok piwnica-pralnia</t>
  </si>
  <si>
    <r>
      <t>Z</t>
    </r>
    <r>
      <rPr>
        <sz val="10"/>
        <rFont val="Arial"/>
        <family val="2"/>
        <charset val="238"/>
      </rPr>
      <t>+Fe</t>
    </r>
  </si>
  <si>
    <r>
      <t>B</t>
    </r>
    <r>
      <rPr>
        <sz val="10"/>
        <rFont val="Arial"/>
        <family val="2"/>
        <charset val="238"/>
      </rPr>
      <t>+Fe</t>
    </r>
  </si>
  <si>
    <t>BP</t>
  </si>
  <si>
    <t>Zaborówiec-studzienka</t>
  </si>
  <si>
    <t>Zał. nr 6</t>
  </si>
  <si>
    <t>Arkusz nr 1</t>
  </si>
  <si>
    <t>Arkusz nr 2</t>
  </si>
  <si>
    <t>Arkusz nr 3</t>
  </si>
  <si>
    <t xml:space="preserve">Plan pracy na rok 2025 dotyczący kontroli jakości wody z urządzeń wodociągowych objętych monitoringiem     </t>
  </si>
  <si>
    <t>Plan pracy na rok 2025 dotyczący kontroli jakości ścieków  i popłuczyn</t>
  </si>
  <si>
    <t>Kandlewo-studzienka Świetlica wiejska</t>
  </si>
  <si>
    <t>Plan poboru próbek wody przeznaczonej do spożycia na rok 2025</t>
  </si>
  <si>
    <t>Łuszkowo 96</t>
  </si>
  <si>
    <t>Rąbiń,ul. Kościelna 4</t>
  </si>
  <si>
    <t>Przedszkole Bielewo nr 24</t>
  </si>
  <si>
    <t xml:space="preserve"> Dębiec Stary-Osiedle Sosnowe 45</t>
  </si>
  <si>
    <t>Jurkowo Blok 34C-Kotłownia</t>
  </si>
  <si>
    <t>Świerczyna 100e</t>
  </si>
  <si>
    <t>Lubów 26</t>
  </si>
  <si>
    <t>Potrzebowo -studzienka</t>
  </si>
  <si>
    <t>Plan poboru próbek ścieków i osadu ściekowego w  roku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</si>
</sst>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#,##0.00&quot;      &quot;;\-#,##0.00&quot;      &quot;;&quot; -&quot;#&quot;      &quot;;@\ "/>
  </numFmts>
  <fonts count="20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10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name val="Arial"/>
      <family val="2"/>
      <charset val="238"/>
    </font>
    <font>
      <u/>
      <sz val="10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9"/>
        <bgColor indexed="27"/>
      </patternFill>
    </fill>
    <fill>
      <patternFill patternType="solid">
        <fgColor indexed="27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2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2" tint="-9.9978637043366805E-2"/>
        <bgColor indexed="3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4" tint="0.79998168889431442"/>
        <bgColor indexed="27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6"/>
      </patternFill>
    </fill>
    <fill>
      <patternFill patternType="solid">
        <fgColor rgb="FFC0C0C0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rgb="FFC0C0C0"/>
        <bgColor indexed="22"/>
      </patternFill>
    </fill>
  </fills>
  <borders count="40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/>
    <xf numFmtId="164" fontId="8" fillId="0" borderId="0" applyFill="0" applyBorder="0" applyAlignment="0" applyProtection="0"/>
    <xf numFmtId="164" fontId="8" fillId="0" borderId="0" applyFill="0" applyBorder="0" applyAlignment="0" applyProtection="0"/>
  </cellStyleXfs>
  <cellXfs count="3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9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0" fontId="0" fillId="0" borderId="8" xfId="0" applyBorder="1"/>
    <xf numFmtId="0" fontId="0" fillId="0" borderId="7" xfId="0" applyBorder="1"/>
    <xf numFmtId="0" fontId="0" fillId="3" borderId="10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0" fillId="0" borderId="0" xfId="0" applyAlignment="1">
      <alignment vertical="center"/>
    </xf>
    <xf numFmtId="1" fontId="0" fillId="3" borderId="8" xfId="0" applyNumberFormat="1" applyFill="1" applyBorder="1" applyAlignment="1">
      <alignment horizontal="center" vertical="center"/>
    </xf>
    <xf numFmtId="1" fontId="0" fillId="0" borderId="8" xfId="0" applyNumberFormat="1" applyBorder="1" applyAlignment="1">
      <alignment horizontal="right" vertical="center"/>
    </xf>
    <xf numFmtId="0" fontId="0" fillId="3" borderId="15" xfId="0" applyFill="1" applyBorder="1" applyAlignment="1">
      <alignment horizontal="left" vertical="center" wrapText="1" shrinkToFit="1"/>
    </xf>
    <xf numFmtId="0" fontId="0" fillId="3" borderId="15" xfId="0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1" fontId="0" fillId="3" borderId="8" xfId="0" applyNumberFormat="1" applyFill="1" applyBorder="1" applyAlignment="1">
      <alignment horizontal="left" vertical="center"/>
    </xf>
    <xf numFmtId="0" fontId="1" fillId="0" borderId="17" xfId="0" applyFont="1" applyBorder="1"/>
    <xf numFmtId="1" fontId="1" fillId="3" borderId="8" xfId="0" applyNumberFormat="1" applyFont="1" applyFill="1" applyBorder="1" applyAlignment="1">
      <alignment horizontal="left" vertical="center"/>
    </xf>
    <xf numFmtId="0" fontId="0" fillId="3" borderId="8" xfId="0" applyFill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left"/>
    </xf>
    <xf numFmtId="1" fontId="0" fillId="0" borderId="8" xfId="0" applyNumberFormat="1" applyBorder="1"/>
    <xf numFmtId="0" fontId="0" fillId="0" borderId="16" xfId="0" applyBorder="1"/>
    <xf numFmtId="0" fontId="1" fillId="0" borderId="8" xfId="0" applyFont="1" applyBorder="1"/>
    <xf numFmtId="0" fontId="0" fillId="0" borderId="15" xfId="0" applyBorder="1"/>
    <xf numFmtId="0" fontId="1" fillId="0" borderId="8" xfId="0" applyFont="1" applyBorder="1" applyAlignment="1">
      <alignment horizontal="right"/>
    </xf>
    <xf numFmtId="0" fontId="0" fillId="0" borderId="12" xfId="0" applyBorder="1"/>
    <xf numFmtId="0" fontId="1" fillId="0" borderId="10" xfId="0" applyFont="1" applyBorder="1"/>
    <xf numFmtId="0" fontId="0" fillId="0" borderId="10" xfId="0" applyBorder="1" applyAlignment="1">
      <alignment horizontal="left" vertical="center"/>
    </xf>
    <xf numFmtId="0" fontId="3" fillId="0" borderId="0" xfId="0" applyFont="1"/>
    <xf numFmtId="0" fontId="0" fillId="9" borderId="8" xfId="0" applyFill="1" applyBorder="1" applyAlignment="1">
      <alignment horizontal="center" vertical="center"/>
    </xf>
    <xf numFmtId="1" fontId="11" fillId="9" borderId="8" xfId="0" applyNumberFormat="1" applyFont="1" applyFill="1" applyBorder="1" applyAlignment="1">
      <alignment horizontal="center" vertical="center"/>
    </xf>
    <xf numFmtId="1" fontId="12" fillId="2" borderId="8" xfId="0" applyNumberFormat="1" applyFont="1" applyFill="1" applyBorder="1" applyAlignment="1">
      <alignment horizontal="center" vertical="center"/>
    </xf>
    <xf numFmtId="1" fontId="13" fillId="9" borderId="8" xfId="0" applyNumberFormat="1" applyFont="1" applyFill="1" applyBorder="1" applyAlignment="1">
      <alignment horizontal="center" vertical="center"/>
    </xf>
    <xf numFmtId="1" fontId="12" fillId="9" borderId="8" xfId="0" applyNumberFormat="1" applyFont="1" applyFill="1" applyBorder="1" applyAlignment="1">
      <alignment horizontal="center" vertical="center"/>
    </xf>
    <xf numFmtId="1" fontId="6" fillId="9" borderId="8" xfId="0" applyNumberFormat="1" applyFont="1" applyFill="1" applyBorder="1" applyAlignment="1">
      <alignment horizontal="center" vertical="center"/>
    </xf>
    <xf numFmtId="0" fontId="0" fillId="9" borderId="10" xfId="0" applyFill="1" applyBorder="1" applyAlignment="1">
      <alignment horizontal="left" vertical="center"/>
    </xf>
    <xf numFmtId="0" fontId="0" fillId="9" borderId="11" xfId="0" applyFill="1" applyBorder="1" applyAlignment="1">
      <alignment horizontal="left" vertical="center"/>
    </xf>
    <xf numFmtId="0" fontId="0" fillId="9" borderId="12" xfId="0" applyFill="1" applyBorder="1" applyAlignment="1">
      <alignment horizontal="left" vertical="center"/>
    </xf>
    <xf numFmtId="1" fontId="11" fillId="3" borderId="8" xfId="0" applyNumberFormat="1" applyFont="1" applyFill="1" applyBorder="1" applyAlignment="1">
      <alignment horizontal="center" vertical="center"/>
    </xf>
    <xf numFmtId="1" fontId="12" fillId="3" borderId="8" xfId="0" applyNumberFormat="1" applyFont="1" applyFill="1" applyBorder="1" applyAlignment="1">
      <alignment horizontal="center" vertical="center"/>
    </xf>
    <xf numFmtId="1" fontId="13" fillId="3" borderId="8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9" fillId="0" borderId="23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8" xfId="0" applyBorder="1" applyAlignment="1">
      <alignment horizontal="right"/>
    </xf>
    <xf numFmtId="0" fontId="0" fillId="0" borderId="24" xfId="0" applyBorder="1" applyAlignment="1">
      <alignment vertical="center"/>
    </xf>
    <xf numFmtId="1" fontId="1" fillId="0" borderId="0" xfId="0" applyNumberFormat="1" applyFont="1"/>
    <xf numFmtId="0" fontId="0" fillId="7" borderId="0" xfId="0" applyFill="1"/>
    <xf numFmtId="0" fontId="0" fillId="10" borderId="8" xfId="0" applyFill="1" applyBorder="1" applyAlignment="1">
      <alignment horizontal="center" vertical="center"/>
    </xf>
    <xf numFmtId="0" fontId="0" fillId="8" borderId="0" xfId="0" applyFill="1"/>
    <xf numFmtId="0" fontId="0" fillId="8" borderId="8" xfId="0" applyFill="1" applyBorder="1"/>
    <xf numFmtId="1" fontId="11" fillId="11" borderId="8" xfId="0" applyNumberFormat="1" applyFont="1" applyFill="1" applyBorder="1" applyAlignment="1">
      <alignment horizontal="center" vertical="center"/>
    </xf>
    <xf numFmtId="1" fontId="13" fillId="11" borderId="8" xfId="0" applyNumberFormat="1" applyFont="1" applyFill="1" applyBorder="1" applyAlignment="1">
      <alignment horizontal="center" vertical="center"/>
    </xf>
    <xf numFmtId="1" fontId="12" fillId="11" borderId="8" xfId="0" applyNumberFormat="1" applyFont="1" applyFill="1" applyBorder="1" applyAlignment="1">
      <alignment horizontal="center" vertical="center"/>
    </xf>
    <xf numFmtId="1" fontId="12" fillId="13" borderId="8" xfId="0" applyNumberFormat="1" applyFont="1" applyFill="1" applyBorder="1" applyAlignment="1">
      <alignment horizontal="center" vertical="center"/>
    </xf>
    <xf numFmtId="0" fontId="0" fillId="14" borderId="0" xfId="0" applyFill="1"/>
    <xf numFmtId="1" fontId="11" fillId="13" borderId="8" xfId="0" applyNumberFormat="1" applyFont="1" applyFill="1" applyBorder="1" applyAlignment="1">
      <alignment horizontal="center" vertical="center"/>
    </xf>
    <xf numFmtId="0" fontId="0" fillId="14" borderId="8" xfId="0" applyFill="1" applyBorder="1"/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6" borderId="8" xfId="0" applyFill="1" applyBorder="1" applyAlignment="1">
      <alignment horizontal="center" vertical="center"/>
    </xf>
    <xf numFmtId="0" fontId="0" fillId="16" borderId="0" xfId="0" applyFill="1"/>
    <xf numFmtId="0" fontId="0" fillId="17" borderId="9" xfId="0" applyFill="1" applyBorder="1" applyAlignment="1">
      <alignment horizontal="center" vertical="center"/>
    </xf>
    <xf numFmtId="0" fontId="0" fillId="16" borderId="8" xfId="0" applyFill="1" applyBorder="1" applyAlignment="1">
      <alignment horizontal="left" vertical="center"/>
    </xf>
    <xf numFmtId="0" fontId="0" fillId="17" borderId="15" xfId="0" applyFill="1" applyBorder="1" applyAlignment="1">
      <alignment horizontal="left" vertical="center"/>
    </xf>
    <xf numFmtId="0" fontId="0" fillId="17" borderId="15" xfId="0" applyFill="1" applyBorder="1" applyAlignment="1">
      <alignment horizontal="center" vertical="center"/>
    </xf>
    <xf numFmtId="0" fontId="0" fillId="6" borderId="8" xfId="0" applyFill="1" applyBorder="1" applyAlignment="1">
      <alignment horizontal="left" vertical="center"/>
    </xf>
    <xf numFmtId="0" fontId="0" fillId="17" borderId="7" xfId="0" applyFill="1" applyBorder="1" applyAlignment="1">
      <alignment horizontal="center" vertical="center"/>
    </xf>
    <xf numFmtId="0" fontId="0" fillId="18" borderId="9" xfId="0" applyFill="1" applyBorder="1" applyAlignment="1">
      <alignment horizontal="center" vertical="center"/>
    </xf>
    <xf numFmtId="0" fontId="0" fillId="19" borderId="10" xfId="0" applyFill="1" applyBorder="1"/>
    <xf numFmtId="0" fontId="0" fillId="19" borderId="8" xfId="0" applyFill="1" applyBorder="1"/>
    <xf numFmtId="0" fontId="0" fillId="18" borderId="8" xfId="0" applyFill="1" applyBorder="1" applyAlignment="1">
      <alignment horizontal="center" vertical="center"/>
    </xf>
    <xf numFmtId="1" fontId="0" fillId="18" borderId="8" xfId="0" applyNumberFormat="1" applyFill="1" applyBorder="1" applyAlignment="1">
      <alignment horizontal="center" vertical="center"/>
    </xf>
    <xf numFmtId="1" fontId="0" fillId="18" borderId="8" xfId="0" applyNumberFormat="1" applyFill="1" applyBorder="1" applyAlignment="1">
      <alignment horizontal="left" vertical="center"/>
    </xf>
    <xf numFmtId="1" fontId="0" fillId="19" borderId="8" xfId="0" applyNumberFormat="1" applyFill="1" applyBorder="1" applyAlignment="1">
      <alignment horizontal="right" vertical="center"/>
    </xf>
    <xf numFmtId="0" fontId="1" fillId="19" borderId="17" xfId="0" applyFont="1" applyFill="1" applyBorder="1"/>
    <xf numFmtId="1" fontId="1" fillId="18" borderId="8" xfId="0" applyNumberFormat="1" applyFont="1" applyFill="1" applyBorder="1" applyAlignment="1">
      <alignment horizontal="left" vertical="center"/>
    </xf>
    <xf numFmtId="0" fontId="0" fillId="18" borderId="8" xfId="0" applyFill="1" applyBorder="1" applyAlignment="1">
      <alignment horizontal="left"/>
    </xf>
    <xf numFmtId="0" fontId="7" fillId="19" borderId="10" xfId="0" applyFont="1" applyFill="1" applyBorder="1"/>
    <xf numFmtId="0" fontId="0" fillId="19" borderId="8" xfId="0" applyFill="1" applyBorder="1" applyAlignment="1">
      <alignment horizontal="center"/>
    </xf>
    <xf numFmtId="0" fontId="0" fillId="19" borderId="8" xfId="0" applyFill="1" applyBorder="1" applyAlignment="1">
      <alignment horizontal="left"/>
    </xf>
    <xf numFmtId="0" fontId="1" fillId="19" borderId="8" xfId="0" applyFont="1" applyFill="1" applyBorder="1"/>
    <xf numFmtId="0" fontId="0" fillId="3" borderId="8" xfId="0" applyFill="1" applyBorder="1" applyAlignment="1">
      <alignment horizontal="left" vertical="center"/>
    </xf>
    <xf numFmtId="1" fontId="15" fillId="11" borderId="8" xfId="0" applyNumberFormat="1" applyFont="1" applyFill="1" applyBorder="1" applyAlignment="1">
      <alignment horizontal="center" vertical="center"/>
    </xf>
    <xf numFmtId="1" fontId="15" fillId="3" borderId="8" xfId="0" applyNumberFormat="1" applyFont="1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1" fontId="13" fillId="13" borderId="8" xfId="0" applyNumberFormat="1" applyFont="1" applyFill="1" applyBorder="1" applyAlignment="1">
      <alignment horizontal="center" vertical="center"/>
    </xf>
    <xf numFmtId="0" fontId="0" fillId="13" borderId="10" xfId="0" applyFill="1" applyBorder="1" applyAlignment="1">
      <alignment horizontal="left" vertical="center"/>
    </xf>
    <xf numFmtId="0" fontId="0" fillId="13" borderId="11" xfId="0" applyFill="1" applyBorder="1" applyAlignment="1">
      <alignment horizontal="left" vertical="center"/>
    </xf>
    <xf numFmtId="0" fontId="0" fillId="13" borderId="12" xfId="0" applyFill="1" applyBorder="1" applyAlignment="1">
      <alignment horizontal="left" vertical="center"/>
    </xf>
    <xf numFmtId="1" fontId="15" fillId="13" borderId="8" xfId="0" applyNumberFormat="1" applyFont="1" applyFill="1" applyBorder="1" applyAlignment="1">
      <alignment horizontal="center" vertical="center"/>
    </xf>
    <xf numFmtId="1" fontId="15" fillId="9" borderId="8" xfId="0" applyNumberFormat="1" applyFont="1" applyFill="1" applyBorder="1" applyAlignment="1">
      <alignment horizontal="center" vertical="center"/>
    </xf>
    <xf numFmtId="0" fontId="14" fillId="14" borderId="0" xfId="0" applyFont="1" applyFill="1"/>
    <xf numFmtId="0" fontId="0" fillId="0" borderId="0" xfId="0" applyAlignment="1">
      <alignment horizontal="center"/>
    </xf>
    <xf numFmtId="0" fontId="7" fillId="19" borderId="8" xfId="0" applyFont="1" applyFill="1" applyBorder="1"/>
    <xf numFmtId="0" fontId="0" fillId="0" borderId="8" xfId="0" applyBorder="1" applyAlignment="1">
      <alignment horizontal="left" vertical="center"/>
    </xf>
    <xf numFmtId="0" fontId="0" fillId="2" borderId="8" xfId="0" applyFill="1" applyBorder="1" applyAlignment="1">
      <alignment vertical="center"/>
    </xf>
    <xf numFmtId="0" fontId="0" fillId="2" borderId="8" xfId="0" applyFill="1" applyBorder="1" applyAlignment="1">
      <alignment horizontal="left" vertical="center" wrapText="1" shrinkToFit="1"/>
    </xf>
    <xf numFmtId="0" fontId="0" fillId="5" borderId="8" xfId="0" applyFill="1" applyBorder="1" applyAlignment="1">
      <alignment vertical="center"/>
    </xf>
    <xf numFmtId="0" fontId="0" fillId="5" borderId="8" xfId="0" applyFill="1" applyBorder="1" applyAlignment="1">
      <alignment horizontal="left" vertical="center" wrapText="1" shrinkToFit="1"/>
    </xf>
    <xf numFmtId="0" fontId="0" fillId="5" borderId="8" xfId="0" applyFill="1" applyBorder="1" applyAlignment="1">
      <alignment horizontal="center" vertical="center"/>
    </xf>
    <xf numFmtId="1" fontId="0" fillId="5" borderId="8" xfId="0" applyNumberFormat="1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1" fontId="0" fillId="15" borderId="8" xfId="0" applyNumberFormat="1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1" fontId="0" fillId="17" borderId="8" xfId="0" applyNumberFormat="1" applyFill="1" applyBorder="1" applyAlignment="1">
      <alignment horizontal="center" vertical="center"/>
    </xf>
    <xf numFmtId="1" fontId="0" fillId="17" borderId="8" xfId="0" applyNumberFormat="1" applyFill="1" applyBorder="1" applyAlignment="1">
      <alignment horizontal="right" vertical="center"/>
    </xf>
    <xf numFmtId="0" fontId="0" fillId="17" borderId="8" xfId="0" applyFill="1" applyBorder="1" applyAlignment="1">
      <alignment horizontal="left" vertical="center"/>
    </xf>
    <xf numFmtId="1" fontId="0" fillId="19" borderId="8" xfId="0" applyNumberFormat="1" applyFill="1" applyBorder="1" applyAlignment="1">
      <alignment horizontal="center" vertical="center"/>
    </xf>
    <xf numFmtId="0" fontId="0" fillId="18" borderId="15" xfId="0" applyFill="1" applyBorder="1" applyAlignment="1">
      <alignment horizontal="left" vertical="center" wrapText="1" shrinkToFit="1"/>
    </xf>
    <xf numFmtId="0" fontId="0" fillId="18" borderId="15" xfId="0" applyFill="1" applyBorder="1" applyAlignment="1">
      <alignment horizontal="center" vertical="center"/>
    </xf>
    <xf numFmtId="0" fontId="0" fillId="20" borderId="15" xfId="0" applyFill="1" applyBorder="1" applyAlignment="1">
      <alignment horizontal="left" vertical="center" wrapText="1" shrinkToFit="1"/>
    </xf>
    <xf numFmtId="0" fontId="0" fillId="20" borderId="15" xfId="0" applyFill="1" applyBorder="1" applyAlignment="1">
      <alignment horizontal="center" vertical="center"/>
    </xf>
    <xf numFmtId="1" fontId="0" fillId="20" borderId="8" xfId="0" applyNumberFormat="1" applyFill="1" applyBorder="1" applyAlignment="1">
      <alignment horizontal="center" vertical="center"/>
    </xf>
    <xf numFmtId="1" fontId="0" fillId="20" borderId="8" xfId="0" applyNumberFormat="1" applyFill="1" applyBorder="1" applyAlignment="1">
      <alignment horizontal="right" vertical="center"/>
    </xf>
    <xf numFmtId="1" fontId="0" fillId="6" borderId="8" xfId="0" applyNumberFormat="1" applyFill="1" applyBorder="1" applyAlignment="1">
      <alignment horizontal="right" vertical="center"/>
    </xf>
    <xf numFmtId="0" fontId="1" fillId="5" borderId="10" xfId="0" applyFont="1" applyFill="1" applyBorder="1" applyAlignment="1">
      <alignment horizontal="center" vertical="center"/>
    </xf>
    <xf numFmtId="0" fontId="0" fillId="0" borderId="28" xfId="0" applyBorder="1"/>
    <xf numFmtId="0" fontId="0" fillId="0" borderId="26" xfId="0" applyBorder="1"/>
    <xf numFmtId="0" fontId="4" fillId="2" borderId="12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0" fillId="7" borderId="26" xfId="0" applyFill="1" applyBorder="1"/>
    <xf numFmtId="0" fontId="1" fillId="15" borderId="10" xfId="0" applyFont="1" applyFill="1" applyBorder="1" applyAlignment="1">
      <alignment horizontal="center" vertical="center"/>
    </xf>
    <xf numFmtId="0" fontId="0" fillId="14" borderId="26" xfId="0" applyFill="1" applyBorder="1"/>
    <xf numFmtId="0" fontId="0" fillId="15" borderId="10" xfId="0" applyFill="1" applyBorder="1" applyAlignment="1">
      <alignment horizontal="center" vertical="center"/>
    </xf>
    <xf numFmtId="0" fontId="1" fillId="14" borderId="26" xfId="0" applyFont="1" applyFill="1" applyBorder="1"/>
    <xf numFmtId="0" fontId="10" fillId="0" borderId="0" xfId="0" applyFont="1"/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33" xfId="0" applyFont="1" applyBorder="1" applyAlignment="1">
      <alignment horizontal="center" vertical="center" shrinkToFit="1"/>
    </xf>
    <xf numFmtId="1" fontId="6" fillId="21" borderId="8" xfId="0" applyNumberFormat="1" applyFont="1" applyFill="1" applyBorder="1" applyAlignment="1">
      <alignment horizontal="center" vertical="center"/>
    </xf>
    <xf numFmtId="0" fontId="0" fillId="22" borderId="8" xfId="0" applyFill="1" applyBorder="1"/>
    <xf numFmtId="1" fontId="0" fillId="22" borderId="8" xfId="0" applyNumberFormat="1" applyFill="1" applyBorder="1"/>
    <xf numFmtId="1" fontId="6" fillId="12" borderId="8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1" fontId="0" fillId="23" borderId="8" xfId="0" applyNumberFormat="1" applyFill="1" applyBorder="1" applyAlignment="1">
      <alignment horizontal="center" vertical="center"/>
    </xf>
    <xf numFmtId="0" fontId="1" fillId="23" borderId="10" xfId="0" applyFont="1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  <xf numFmtId="0" fontId="0" fillId="23" borderId="8" xfId="0" applyFill="1" applyBorder="1" applyAlignment="1">
      <alignment horizontal="center" vertical="center"/>
    </xf>
    <xf numFmtId="1" fontId="0" fillId="6" borderId="8" xfId="0" applyNumberFormat="1" applyFill="1" applyBorder="1" applyAlignment="1">
      <alignment horizontal="center" vertical="center"/>
    </xf>
    <xf numFmtId="0" fontId="0" fillId="6" borderId="8" xfId="0" applyFill="1" applyBorder="1" applyAlignment="1">
      <alignment horizontal="left"/>
    </xf>
    <xf numFmtId="1" fontId="0" fillId="16" borderId="8" xfId="0" applyNumberFormat="1" applyFill="1" applyBorder="1" applyAlignment="1">
      <alignment horizontal="right" vertical="center"/>
    </xf>
    <xf numFmtId="0" fontId="1" fillId="0" borderId="35" xfId="0" applyFont="1" applyBorder="1" applyAlignment="1">
      <alignment horizontal="center" vertical="center" shrinkToFit="1"/>
    </xf>
    <xf numFmtId="0" fontId="0" fillId="0" borderId="36" xfId="0" applyBorder="1"/>
    <xf numFmtId="0" fontId="0" fillId="0" borderId="24" xfId="0" applyBorder="1"/>
    <xf numFmtId="1" fontId="0" fillId="0" borderId="37" xfId="0" applyNumberFormat="1" applyBorder="1"/>
    <xf numFmtId="1" fontId="0" fillId="0" borderId="38" xfId="0" applyNumberFormat="1" applyBorder="1"/>
    <xf numFmtId="1" fontId="0" fillId="0" borderId="39" xfId="0" applyNumberFormat="1" applyBorder="1"/>
    <xf numFmtId="0" fontId="0" fillId="17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7" borderId="8" xfId="0" applyFill="1" applyBorder="1" applyAlignment="1">
      <alignment horizontal="center" vertical="center"/>
    </xf>
    <xf numFmtId="0" fontId="17" fillId="0" borderId="0" xfId="0" applyFont="1"/>
    <xf numFmtId="0" fontId="1" fillId="0" borderId="29" xfId="0" applyFont="1" applyBorder="1" applyAlignment="1">
      <alignment horizontal="center" vertical="center" shrinkToFit="1"/>
    </xf>
    <xf numFmtId="0" fontId="17" fillId="19" borderId="8" xfId="0" applyFont="1" applyFill="1" applyBorder="1"/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2" borderId="8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15" borderId="8" xfId="0" applyFill="1" applyBorder="1" applyAlignment="1">
      <alignment horizontal="left" vertical="center" wrapText="1"/>
    </xf>
    <xf numFmtId="0" fontId="0" fillId="8" borderId="10" xfId="0" applyFill="1" applyBorder="1" applyAlignment="1">
      <alignment horizontal="left"/>
    </xf>
    <xf numFmtId="0" fontId="0" fillId="8" borderId="11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5" borderId="1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3" borderId="9" xfId="0" applyFill="1" applyBorder="1" applyAlignment="1">
      <alignment horizontal="center" vertical="center"/>
    </xf>
    <xf numFmtId="0" fontId="0" fillId="23" borderId="15" xfId="0" applyFill="1" applyBorder="1" applyAlignment="1">
      <alignment horizontal="center" vertical="center"/>
    </xf>
    <xf numFmtId="0" fontId="0" fillId="23" borderId="7" xfId="0" applyFill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2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0" fillId="5" borderId="10" xfId="0" applyFill="1" applyBorder="1" applyAlignment="1">
      <alignment horizontal="left" vertical="center"/>
    </xf>
    <xf numFmtId="0" fontId="0" fillId="5" borderId="11" xfId="0" applyFill="1" applyBorder="1" applyAlignment="1">
      <alignment horizontal="left" vertical="center"/>
    </xf>
    <xf numFmtId="0" fontId="0" fillId="5" borderId="12" xfId="0" applyFill="1" applyBorder="1" applyAlignment="1">
      <alignment horizontal="left" vertical="center"/>
    </xf>
    <xf numFmtId="0" fontId="0" fillId="15" borderId="10" xfId="0" applyFill="1" applyBorder="1" applyAlignment="1">
      <alignment horizontal="left" vertical="center"/>
    </xf>
    <xf numFmtId="0" fontId="0" fillId="15" borderId="11" xfId="0" applyFill="1" applyBorder="1" applyAlignment="1">
      <alignment horizontal="left" vertical="center"/>
    </xf>
    <xf numFmtId="0" fontId="0" fillId="15" borderId="12" xfId="0" applyFill="1" applyBorder="1" applyAlignment="1">
      <alignment horizontal="left"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9" xfId="0" applyFill="1" applyBorder="1" applyAlignment="1">
      <alignment horizontal="center" vertical="center" wrapText="1" shrinkToFit="1"/>
    </xf>
    <xf numFmtId="0" fontId="0" fillId="2" borderId="15" xfId="0" applyFill="1" applyBorder="1" applyAlignment="1">
      <alignment horizontal="center" vertical="center" wrapText="1" shrinkToFit="1"/>
    </xf>
    <xf numFmtId="0" fontId="0" fillId="2" borderId="7" xfId="0" applyFill="1" applyBorder="1" applyAlignment="1">
      <alignment horizontal="center" vertical="center" wrapText="1" shrinkToFit="1"/>
    </xf>
    <xf numFmtId="0" fontId="0" fillId="14" borderId="9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0" fillId="2" borderId="8" xfId="1" applyFont="1" applyFill="1" applyBorder="1" applyAlignment="1" applyProtection="1">
      <alignment horizontal="left" vertical="center" wrapText="1"/>
    </xf>
    <xf numFmtId="0" fontId="0" fillId="12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 wrapText="1" shrinkToFit="1"/>
    </xf>
    <xf numFmtId="0" fontId="0" fillId="9" borderId="8" xfId="0" applyFill="1" applyBorder="1" applyAlignment="1">
      <alignment horizontal="center" vertical="center" wrapText="1" shrinkToFit="1"/>
    </xf>
    <xf numFmtId="1" fontId="0" fillId="9" borderId="21" xfId="0" applyNumberForma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1" fontId="0" fillId="9" borderId="8" xfId="0" applyNumberForma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0" fillId="9" borderId="8" xfId="0" applyFill="1" applyBorder="1" applyAlignment="1">
      <alignment horizontal="left" vertical="center"/>
    </xf>
    <xf numFmtId="0" fontId="0" fillId="3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 shrinkToFit="1"/>
    </xf>
    <xf numFmtId="1" fontId="0" fillId="12" borderId="8" xfId="0" applyNumberFormat="1" applyFill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0" fillId="13" borderId="8" xfId="0" applyFill="1" applyBorder="1" applyAlignment="1">
      <alignment horizontal="center" vertical="center" wrapText="1" shrinkToFit="1"/>
    </xf>
    <xf numFmtId="0" fontId="0" fillId="13" borderId="8" xfId="0" applyFill="1" applyBorder="1" applyAlignment="1">
      <alignment horizontal="center" vertical="center"/>
    </xf>
    <xf numFmtId="0" fontId="0" fillId="13" borderId="8" xfId="0" applyFill="1" applyBorder="1" applyAlignment="1">
      <alignment horizontal="left" vertical="center"/>
    </xf>
    <xf numFmtId="1" fontId="0" fillId="3" borderId="8" xfId="0" applyNumberFormat="1" applyFill="1" applyBorder="1" applyAlignment="1">
      <alignment horizontal="center" vertical="center"/>
    </xf>
    <xf numFmtId="1" fontId="0" fillId="9" borderId="9" xfId="0" applyNumberFormat="1" applyFill="1" applyBorder="1" applyAlignment="1">
      <alignment horizontal="center" vertical="center"/>
    </xf>
    <xf numFmtId="1" fontId="0" fillId="9" borderId="15" xfId="0" applyNumberFormat="1" applyFill="1" applyBorder="1" applyAlignment="1">
      <alignment horizontal="center" vertical="center"/>
    </xf>
    <xf numFmtId="1" fontId="0" fillId="9" borderId="7" xfId="0" applyNumberForma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 wrapText="1" shrinkToFit="1"/>
    </xf>
    <xf numFmtId="0" fontId="0" fillId="9" borderId="15" xfId="0" applyFill="1" applyBorder="1" applyAlignment="1">
      <alignment horizontal="center" vertical="center" wrapText="1" shrinkToFit="1"/>
    </xf>
    <xf numFmtId="0" fontId="0" fillId="9" borderId="7" xfId="0" applyFill="1" applyBorder="1" applyAlignment="1">
      <alignment horizontal="center" vertical="center" wrapText="1" shrinkToFi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 shrinkToFit="1"/>
    </xf>
    <xf numFmtId="1" fontId="0" fillId="0" borderId="9" xfId="0" applyNumberForma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/>
    <xf numFmtId="0" fontId="0" fillId="19" borderId="8" xfId="0" applyFill="1" applyBorder="1"/>
    <xf numFmtId="0" fontId="0" fillId="3" borderId="8" xfId="0" applyFill="1" applyBorder="1" applyAlignment="1">
      <alignment horizontal="left" vertical="center"/>
    </xf>
    <xf numFmtId="0" fontId="0" fillId="19" borderId="8" xfId="0" applyFill="1" applyBorder="1" applyAlignment="1">
      <alignment horizontal="left" vertical="center"/>
    </xf>
    <xf numFmtId="0" fontId="0" fillId="20" borderId="7" xfId="0" applyFill="1" applyBorder="1" applyAlignment="1">
      <alignment horizontal="center" vertical="center"/>
    </xf>
    <xf numFmtId="0" fontId="0" fillId="20" borderId="8" xfId="0" applyFill="1" applyBorder="1" applyAlignment="1">
      <alignment horizontal="center" vertical="center"/>
    </xf>
    <xf numFmtId="0" fontId="0" fillId="20" borderId="8" xfId="0" applyFill="1" applyBorder="1" applyAlignment="1">
      <alignment horizontal="left" vertical="center"/>
    </xf>
    <xf numFmtId="0" fontId="0" fillId="17" borderId="9" xfId="0" applyFill="1" applyBorder="1" applyAlignment="1">
      <alignment horizontal="center" vertical="center"/>
    </xf>
    <xf numFmtId="0" fontId="0" fillId="17" borderId="15" xfId="0" applyFill="1" applyBorder="1" applyAlignment="1">
      <alignment horizontal="center" vertical="center"/>
    </xf>
    <xf numFmtId="0" fontId="0" fillId="17" borderId="7" xfId="0" applyFill="1" applyBorder="1" applyAlignment="1">
      <alignment horizontal="center" vertical="center"/>
    </xf>
    <xf numFmtId="0" fontId="0" fillId="6" borderId="10" xfId="0" applyFill="1" applyBorder="1" applyAlignment="1">
      <alignment horizontal="left" vertical="center"/>
    </xf>
    <xf numFmtId="0" fontId="0" fillId="6" borderId="12" xfId="0" applyFill="1" applyBorder="1" applyAlignment="1">
      <alignment horizontal="left" vertical="center"/>
    </xf>
    <xf numFmtId="0" fontId="0" fillId="4" borderId="9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17" borderId="9" xfId="0" applyFill="1" applyBorder="1" applyAlignment="1">
      <alignment horizontal="left" vertical="center" wrapText="1" shrinkToFit="1"/>
    </xf>
    <xf numFmtId="0" fontId="0" fillId="17" borderId="8" xfId="0" applyFill="1" applyBorder="1" applyAlignment="1">
      <alignment horizontal="left" vertical="center" wrapText="1" shrinkToFit="1"/>
    </xf>
    <xf numFmtId="0" fontId="0" fillId="17" borderId="8" xfId="0" applyFill="1" applyBorder="1" applyAlignment="1">
      <alignment horizontal="center" vertical="center"/>
    </xf>
    <xf numFmtId="0" fontId="0" fillId="17" borderId="8" xfId="0" applyFill="1" applyBorder="1" applyAlignment="1">
      <alignment horizontal="left" vertical="center"/>
    </xf>
    <xf numFmtId="0" fontId="0" fillId="6" borderId="9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18" borderId="9" xfId="0" applyFill="1" applyBorder="1" applyAlignment="1">
      <alignment horizontal="left" vertical="center" wrapText="1" shrinkToFit="1"/>
    </xf>
    <xf numFmtId="0" fontId="0" fillId="18" borderId="9" xfId="0" applyFill="1" applyBorder="1" applyAlignment="1">
      <alignment horizontal="center" vertical="center"/>
    </xf>
    <xf numFmtId="0" fontId="0" fillId="18" borderId="8" xfId="0" applyFill="1" applyBorder="1" applyAlignment="1">
      <alignment horizontal="left" vertical="center"/>
    </xf>
    <xf numFmtId="0" fontId="0" fillId="3" borderId="22" xfId="0" applyFill="1" applyBorder="1" applyAlignment="1">
      <alignment horizontal="center" vertical="center"/>
    </xf>
    <xf numFmtId="0" fontId="0" fillId="3" borderId="9" xfId="0" applyFill="1" applyBorder="1" applyAlignment="1">
      <alignment horizontal="left" vertical="center" wrapText="1" shrinkToFit="1"/>
    </xf>
    <xf numFmtId="0" fontId="1" fillId="0" borderId="2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</cellXfs>
  <cellStyles count="3">
    <cellStyle name="Dziesiętny" xfId="1" builtinId="3"/>
    <cellStyle name="Dziesiętny 2" xfId="2" xr:uid="{00000000-0005-0000-0000-000001000000}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E6E6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0C0C0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1"/>
    <pageSetUpPr fitToPage="1"/>
  </sheetPr>
  <dimension ref="B2:AA125"/>
  <sheetViews>
    <sheetView tabSelected="1" topLeftCell="I1" zoomScale="85" zoomScaleNormal="85" zoomScaleSheetLayoutView="100" workbookViewId="0">
      <pane ySplit="6" topLeftCell="A85" activePane="bottomLeft" state="frozen"/>
      <selection pane="bottomLeft" activeCell="T126" sqref="T126"/>
    </sheetView>
  </sheetViews>
  <sheetFormatPr defaultRowHeight="12.75"/>
  <cols>
    <col min="2" max="2" width="4.28515625" customWidth="1"/>
    <col min="3" max="3" width="21.5703125" customWidth="1"/>
    <col min="4" max="4" width="7.7109375" customWidth="1"/>
    <col min="5" max="5" width="6.140625" customWidth="1"/>
    <col min="6" max="6" width="9.7109375" customWidth="1"/>
    <col min="7" max="7" width="7.5703125" customWidth="1"/>
    <col min="8" max="8" width="6.85546875" customWidth="1"/>
    <col min="10" max="10" width="9.5703125" customWidth="1"/>
    <col min="11" max="11" width="22.7109375" customWidth="1"/>
    <col min="12" max="13" width="8.28515625" customWidth="1"/>
    <col min="14" max="14" width="7.7109375" customWidth="1"/>
    <col min="15" max="15" width="8.42578125" customWidth="1"/>
    <col min="16" max="16" width="7.5703125" customWidth="1"/>
    <col min="17" max="17" width="7.28515625" customWidth="1"/>
    <col min="18" max="18" width="7.140625" customWidth="1"/>
    <col min="19" max="19" width="7" customWidth="1"/>
    <col min="20" max="20" width="8.5703125" customWidth="1"/>
    <col min="21" max="21" width="7.42578125" customWidth="1"/>
    <col min="22" max="22" width="7.140625" customWidth="1"/>
    <col min="23" max="23" width="7.7109375" customWidth="1"/>
    <col min="24" max="24" width="9" customWidth="1"/>
    <col min="26" max="26" width="11.85546875" customWidth="1"/>
  </cols>
  <sheetData>
    <row r="2" spans="2:26" ht="13.5" thickBot="1">
      <c r="B2" s="229" t="s">
        <v>0</v>
      </c>
      <c r="C2" s="229"/>
      <c r="D2" s="229"/>
      <c r="E2" s="229"/>
      <c r="F2" s="229"/>
      <c r="G2" s="229"/>
      <c r="H2" s="229"/>
      <c r="I2" s="230"/>
      <c r="J2" s="230"/>
      <c r="K2" s="230"/>
      <c r="L2" s="230"/>
      <c r="V2" t="s">
        <v>256</v>
      </c>
    </row>
    <row r="3" spans="2:26" ht="12.95" customHeight="1" thickBot="1">
      <c r="B3" s="231" t="s">
        <v>260</v>
      </c>
      <c r="C3" s="231"/>
      <c r="D3" s="231"/>
      <c r="E3" s="231"/>
      <c r="F3" s="231"/>
      <c r="G3" s="231"/>
      <c r="H3" s="231"/>
      <c r="I3" s="231"/>
      <c r="J3" s="231"/>
      <c r="K3" s="2"/>
      <c r="L3" s="3"/>
      <c r="V3" t="s">
        <v>257</v>
      </c>
    </row>
    <row r="4" spans="2:26" ht="13.5" thickBot="1">
      <c r="B4" s="231"/>
      <c r="C4" s="231"/>
      <c r="D4" s="231"/>
      <c r="E4" s="231"/>
      <c r="F4" s="231"/>
      <c r="G4" s="231"/>
      <c r="H4" s="231"/>
      <c r="I4" s="231"/>
      <c r="J4" s="231"/>
      <c r="K4" s="4"/>
      <c r="L4" s="3"/>
    </row>
    <row r="5" spans="2:26" ht="13.5" customHeight="1" thickBot="1">
      <c r="B5" s="232" t="s">
        <v>1</v>
      </c>
      <c r="C5" s="231" t="s">
        <v>2</v>
      </c>
      <c r="D5" s="233" t="s">
        <v>3</v>
      </c>
      <c r="E5" s="233"/>
      <c r="F5" s="233"/>
      <c r="G5" s="233"/>
      <c r="H5" s="233"/>
      <c r="I5" s="234" t="s">
        <v>4</v>
      </c>
      <c r="J5" s="234"/>
      <c r="K5" s="234"/>
      <c r="L5" s="158"/>
      <c r="M5" s="225" t="s">
        <v>263</v>
      </c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6"/>
    </row>
    <row r="6" spans="2:26" ht="13.5" thickBot="1">
      <c r="B6" s="232"/>
      <c r="C6" s="231"/>
      <c r="D6" s="5" t="s">
        <v>229</v>
      </c>
      <c r="E6" s="5" t="s">
        <v>130</v>
      </c>
      <c r="F6" s="5" t="s">
        <v>231</v>
      </c>
      <c r="G6" s="5" t="s">
        <v>5</v>
      </c>
      <c r="H6" s="1"/>
      <c r="I6" s="234"/>
      <c r="J6" s="234"/>
      <c r="K6" s="234"/>
      <c r="L6" s="150" t="s">
        <v>6</v>
      </c>
      <c r="M6" s="150" t="s">
        <v>7</v>
      </c>
      <c r="N6" s="150" t="s">
        <v>8</v>
      </c>
      <c r="O6" s="150" t="s">
        <v>9</v>
      </c>
      <c r="P6" s="150" t="s">
        <v>10</v>
      </c>
      <c r="Q6" s="150" t="s">
        <v>11</v>
      </c>
      <c r="R6" s="150" t="s">
        <v>12</v>
      </c>
      <c r="S6" s="150" t="s">
        <v>13</v>
      </c>
      <c r="T6" s="150" t="s">
        <v>14</v>
      </c>
      <c r="U6" s="150" t="s">
        <v>15</v>
      </c>
      <c r="V6" s="150" t="s">
        <v>16</v>
      </c>
      <c r="W6" s="151" t="s">
        <v>17</v>
      </c>
      <c r="X6" s="152" t="s">
        <v>232</v>
      </c>
      <c r="Y6" s="166" t="s">
        <v>233</v>
      </c>
      <c r="Z6" s="166" t="s">
        <v>234</v>
      </c>
    </row>
    <row r="7" spans="2:26" ht="24" customHeight="1">
      <c r="B7" s="206">
        <v>1</v>
      </c>
      <c r="C7" s="204" t="s">
        <v>19</v>
      </c>
      <c r="D7" s="206">
        <f>SUM(X7:X12)</f>
        <v>4</v>
      </c>
      <c r="E7" s="206">
        <f t="shared" ref="E7:F7" si="0">SUM(Y7:Y12)</f>
        <v>1</v>
      </c>
      <c r="F7" s="206">
        <f t="shared" si="0"/>
        <v>2</v>
      </c>
      <c r="G7" s="206">
        <f>SUM(D7:F9)</f>
        <v>7</v>
      </c>
      <c r="H7" s="8">
        <v>1</v>
      </c>
      <c r="I7" s="228" t="s">
        <v>20</v>
      </c>
      <c r="J7" s="228"/>
      <c r="K7" s="228"/>
      <c r="L7" s="9"/>
      <c r="M7" s="9" t="s">
        <v>130</v>
      </c>
      <c r="N7" s="9"/>
      <c r="O7" s="9" t="s">
        <v>230</v>
      </c>
      <c r="P7" s="9"/>
      <c r="Q7" s="9"/>
      <c r="R7" s="9"/>
      <c r="S7" s="9"/>
      <c r="T7" s="9"/>
      <c r="U7" s="9" t="s">
        <v>229</v>
      </c>
      <c r="V7" s="9"/>
      <c r="W7" s="9"/>
      <c r="X7" s="147">
        <f t="shared" ref="X7:X77" si="1">COUNTIF(L7:W7,"A")</f>
        <v>1</v>
      </c>
      <c r="Y7" s="146">
        <f t="shared" ref="Y7:Y77" si="2">COUNTIF(L7:W7,"B")</f>
        <v>1</v>
      </c>
      <c r="Z7" s="146">
        <f t="shared" ref="Z7:Z77" si="3">COUNTIF(L7:W7,"BWS")+COUNTIF(L7:W7,"AWS")</f>
        <v>1</v>
      </c>
    </row>
    <row r="8" spans="2:26" ht="24" customHeight="1">
      <c r="B8" s="206"/>
      <c r="C8" s="204"/>
      <c r="D8" s="206"/>
      <c r="E8" s="206"/>
      <c r="F8" s="206"/>
      <c r="G8" s="206"/>
      <c r="H8" s="8">
        <v>1</v>
      </c>
      <c r="I8" s="228" t="s">
        <v>20</v>
      </c>
      <c r="J8" s="228"/>
      <c r="K8" s="228"/>
      <c r="L8" s="9"/>
      <c r="M8" s="9"/>
      <c r="N8" s="9"/>
      <c r="O8" s="9"/>
      <c r="P8" s="9"/>
      <c r="Q8" s="9"/>
      <c r="R8" s="9"/>
      <c r="S8" s="9"/>
      <c r="T8" s="9"/>
      <c r="U8" s="9" t="s">
        <v>230</v>
      </c>
      <c r="V8" s="9"/>
      <c r="W8" s="9"/>
      <c r="X8" s="147">
        <f t="shared" si="1"/>
        <v>0</v>
      </c>
      <c r="Y8" s="146">
        <f t="shared" si="2"/>
        <v>0</v>
      </c>
      <c r="Z8" s="146">
        <f t="shared" si="3"/>
        <v>1</v>
      </c>
    </row>
    <row r="9" spans="2:26" ht="25.5" customHeight="1">
      <c r="B9" s="206"/>
      <c r="C9" s="204"/>
      <c r="D9" s="206"/>
      <c r="E9" s="206"/>
      <c r="F9" s="206"/>
      <c r="G9" s="206"/>
      <c r="H9" s="9">
        <v>2</v>
      </c>
      <c r="I9" s="190" t="s">
        <v>199</v>
      </c>
      <c r="J9" s="190"/>
      <c r="K9" s="190"/>
      <c r="L9" s="9"/>
      <c r="M9" s="9"/>
      <c r="N9" s="9"/>
      <c r="O9" s="9" t="s">
        <v>229</v>
      </c>
      <c r="P9" s="9"/>
      <c r="Q9" s="9"/>
      <c r="R9" s="9"/>
      <c r="S9" s="9"/>
      <c r="T9" s="9"/>
      <c r="U9" s="9"/>
      <c r="V9" s="9"/>
      <c r="W9" s="9"/>
      <c r="X9" s="147">
        <f t="shared" si="1"/>
        <v>1</v>
      </c>
      <c r="Y9" s="146">
        <f t="shared" si="2"/>
        <v>0</v>
      </c>
      <c r="Z9" s="146">
        <f t="shared" si="3"/>
        <v>0</v>
      </c>
    </row>
    <row r="10" spans="2:26" ht="15.75" customHeight="1">
      <c r="B10" s="206"/>
      <c r="C10" s="204"/>
      <c r="D10" s="206"/>
      <c r="E10" s="206"/>
      <c r="F10" s="206"/>
      <c r="G10" s="206"/>
      <c r="H10" s="9">
        <v>3</v>
      </c>
      <c r="I10" s="190" t="s">
        <v>238</v>
      </c>
      <c r="J10" s="190"/>
      <c r="K10" s="190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147">
        <f t="shared" si="1"/>
        <v>0</v>
      </c>
      <c r="Y10" s="146">
        <f t="shared" si="2"/>
        <v>0</v>
      </c>
      <c r="Z10" s="146">
        <f t="shared" si="3"/>
        <v>0</v>
      </c>
    </row>
    <row r="11" spans="2:26">
      <c r="B11" s="206"/>
      <c r="C11" s="204"/>
      <c r="D11" s="206"/>
      <c r="E11" s="206"/>
      <c r="F11" s="206"/>
      <c r="G11" s="206"/>
      <c r="H11" s="9">
        <v>4</v>
      </c>
      <c r="I11" s="195" t="s">
        <v>237</v>
      </c>
      <c r="J11" s="195"/>
      <c r="K11" s="195"/>
      <c r="L11" s="9"/>
      <c r="M11" s="9"/>
      <c r="N11" s="9"/>
      <c r="O11" s="9"/>
      <c r="P11" s="9" t="s">
        <v>229</v>
      </c>
      <c r="Q11" s="9"/>
      <c r="R11" s="9"/>
      <c r="S11" s="9"/>
      <c r="T11" s="9"/>
      <c r="U11" s="9"/>
      <c r="V11" s="9"/>
      <c r="W11" s="9"/>
      <c r="X11" s="147">
        <f t="shared" si="1"/>
        <v>1</v>
      </c>
      <c r="Y11" s="146">
        <f t="shared" si="2"/>
        <v>0</v>
      </c>
      <c r="Z11" s="146">
        <f t="shared" si="3"/>
        <v>0</v>
      </c>
    </row>
    <row r="12" spans="2:26">
      <c r="B12" s="206"/>
      <c r="C12" s="204"/>
      <c r="D12" s="206"/>
      <c r="E12" s="206"/>
      <c r="F12" s="206"/>
      <c r="G12" s="206"/>
      <c r="H12" s="9">
        <v>5</v>
      </c>
      <c r="I12" s="195" t="s">
        <v>211</v>
      </c>
      <c r="J12" s="195"/>
      <c r="K12" s="195"/>
      <c r="L12" s="9"/>
      <c r="M12" s="9"/>
      <c r="N12" s="9"/>
      <c r="O12" s="9"/>
      <c r="P12" s="9"/>
      <c r="Q12" s="9"/>
      <c r="R12" s="9"/>
      <c r="S12" s="9"/>
      <c r="T12" s="9"/>
      <c r="U12" s="9" t="s">
        <v>229</v>
      </c>
      <c r="V12" s="9"/>
      <c r="W12" s="9"/>
      <c r="X12" s="147">
        <f t="shared" si="1"/>
        <v>1</v>
      </c>
      <c r="Y12" s="146">
        <f t="shared" si="2"/>
        <v>0</v>
      </c>
      <c r="Z12" s="146">
        <f t="shared" si="3"/>
        <v>0</v>
      </c>
    </row>
    <row r="13" spans="2:26" ht="12.75" customHeight="1">
      <c r="B13" s="182">
        <v>2</v>
      </c>
      <c r="C13" s="183" t="s">
        <v>21</v>
      </c>
      <c r="D13" s="182">
        <f>SUM(X13:X17)</f>
        <v>4</v>
      </c>
      <c r="E13" s="182">
        <f t="shared" ref="E13:F13" si="4">SUM(Y13:Y17)</f>
        <v>1</v>
      </c>
      <c r="F13" s="182">
        <f t="shared" si="4"/>
        <v>2</v>
      </c>
      <c r="G13" s="182">
        <f>SUM(D13:F16)</f>
        <v>7</v>
      </c>
      <c r="H13" s="10">
        <v>1</v>
      </c>
      <c r="I13" s="181" t="s">
        <v>22</v>
      </c>
      <c r="J13" s="181"/>
      <c r="K13" s="181"/>
      <c r="L13" s="11"/>
      <c r="M13" s="11" t="s">
        <v>130</v>
      </c>
      <c r="N13" s="11"/>
      <c r="O13" s="11" t="s">
        <v>230</v>
      </c>
      <c r="P13" s="11"/>
      <c r="Q13" s="11"/>
      <c r="R13" s="11"/>
      <c r="S13" s="11"/>
      <c r="T13" s="11"/>
      <c r="U13" s="11" t="s">
        <v>229</v>
      </c>
      <c r="V13" s="11"/>
      <c r="W13" s="11"/>
      <c r="X13" s="139">
        <f t="shared" si="1"/>
        <v>1</v>
      </c>
      <c r="Y13" s="141">
        <f t="shared" si="2"/>
        <v>1</v>
      </c>
      <c r="Z13" s="141">
        <f t="shared" si="3"/>
        <v>1</v>
      </c>
    </row>
    <row r="14" spans="2:26" ht="12.75" customHeight="1">
      <c r="B14" s="182"/>
      <c r="C14" s="183"/>
      <c r="D14" s="182"/>
      <c r="E14" s="182"/>
      <c r="F14" s="182"/>
      <c r="G14" s="182"/>
      <c r="H14" s="10">
        <v>1</v>
      </c>
      <c r="I14" s="181" t="s">
        <v>22</v>
      </c>
      <c r="J14" s="181"/>
      <c r="K14" s="181"/>
      <c r="L14" s="11"/>
      <c r="M14" s="11"/>
      <c r="N14" s="11"/>
      <c r="O14" s="11"/>
      <c r="P14" s="11"/>
      <c r="Q14" s="11"/>
      <c r="R14" s="11"/>
      <c r="S14" s="11"/>
      <c r="T14" s="11"/>
      <c r="U14" s="11" t="s">
        <v>230</v>
      </c>
      <c r="V14" s="11"/>
      <c r="W14" s="11"/>
      <c r="X14" s="139">
        <f t="shared" si="1"/>
        <v>0</v>
      </c>
      <c r="Y14" s="141">
        <f t="shared" si="2"/>
        <v>0</v>
      </c>
      <c r="Z14" s="141">
        <f t="shared" si="3"/>
        <v>1</v>
      </c>
    </row>
    <row r="15" spans="2:26">
      <c r="B15" s="182"/>
      <c r="C15" s="183"/>
      <c r="D15" s="182"/>
      <c r="E15" s="182"/>
      <c r="F15" s="182"/>
      <c r="G15" s="182"/>
      <c r="H15" s="10">
        <v>2</v>
      </c>
      <c r="I15" s="185" t="s">
        <v>23</v>
      </c>
      <c r="J15" s="185"/>
      <c r="K15" s="185"/>
      <c r="L15" s="11"/>
      <c r="M15" s="11"/>
      <c r="N15" s="11"/>
      <c r="O15" s="11" t="s">
        <v>229</v>
      </c>
      <c r="P15" s="11"/>
      <c r="Q15" s="11"/>
      <c r="R15" s="11"/>
      <c r="S15" s="11"/>
      <c r="T15" s="11"/>
      <c r="U15" s="11"/>
      <c r="V15" s="11"/>
      <c r="W15" s="11"/>
      <c r="X15" s="139">
        <f t="shared" si="1"/>
        <v>1</v>
      </c>
      <c r="Y15" s="141">
        <f t="shared" si="2"/>
        <v>0</v>
      </c>
      <c r="Z15" s="141">
        <f t="shared" si="3"/>
        <v>0</v>
      </c>
    </row>
    <row r="16" spans="2:26">
      <c r="B16" s="182"/>
      <c r="C16" s="183"/>
      <c r="D16" s="182"/>
      <c r="E16" s="182"/>
      <c r="F16" s="182"/>
      <c r="G16" s="182"/>
      <c r="H16" s="10">
        <v>3</v>
      </c>
      <c r="I16" s="185" t="s">
        <v>24</v>
      </c>
      <c r="J16" s="185"/>
      <c r="K16" s="185"/>
      <c r="L16" s="11"/>
      <c r="M16" s="11"/>
      <c r="N16" s="11"/>
      <c r="O16" s="11"/>
      <c r="P16" s="11" t="s">
        <v>229</v>
      </c>
      <c r="Q16" s="11"/>
      <c r="R16" s="11"/>
      <c r="S16" s="11"/>
      <c r="T16" s="11"/>
      <c r="U16" s="11"/>
      <c r="V16" s="11"/>
      <c r="W16" s="11"/>
      <c r="X16" s="139">
        <f t="shared" si="1"/>
        <v>1</v>
      </c>
      <c r="Y16" s="141">
        <f t="shared" si="2"/>
        <v>0</v>
      </c>
      <c r="Z16" s="141">
        <f t="shared" si="3"/>
        <v>0</v>
      </c>
    </row>
    <row r="17" spans="2:26">
      <c r="B17" s="182"/>
      <c r="C17" s="183"/>
      <c r="D17" s="182"/>
      <c r="E17" s="182"/>
      <c r="F17" s="182"/>
      <c r="G17" s="182"/>
      <c r="H17" s="10">
        <v>4</v>
      </c>
      <c r="I17" s="185" t="s">
        <v>196</v>
      </c>
      <c r="J17" s="185"/>
      <c r="K17" s="185"/>
      <c r="L17" s="11"/>
      <c r="M17" s="11"/>
      <c r="N17" s="11"/>
      <c r="O17" s="11"/>
      <c r="P17" s="11"/>
      <c r="Q17" s="11"/>
      <c r="R17" s="11"/>
      <c r="S17" s="11"/>
      <c r="T17" s="11"/>
      <c r="U17" s="11" t="s">
        <v>229</v>
      </c>
      <c r="V17" s="11"/>
      <c r="W17" s="11"/>
      <c r="X17" s="139">
        <f t="shared" si="1"/>
        <v>1</v>
      </c>
      <c r="Y17" s="141">
        <f t="shared" si="2"/>
        <v>0</v>
      </c>
      <c r="Z17" s="141">
        <f t="shared" si="3"/>
        <v>0</v>
      </c>
    </row>
    <row r="18" spans="2:26" ht="18.2" customHeight="1">
      <c r="B18" s="191">
        <v>3</v>
      </c>
      <c r="C18" s="192" t="s">
        <v>25</v>
      </c>
      <c r="D18" s="227">
        <f t="shared" ref="D18" si="5">SUM(X18:X21)</f>
        <v>4</v>
      </c>
      <c r="E18" s="227">
        <f t="shared" ref="E18" si="6">SUM(Y18:Y21)</f>
        <v>1</v>
      </c>
      <c r="F18" s="227">
        <f t="shared" ref="F18" si="7">SUM(Z18:Z21)</f>
        <v>1</v>
      </c>
      <c r="G18" s="191">
        <f>SUM(D18:F20)</f>
        <v>6</v>
      </c>
      <c r="H18" s="9">
        <v>1</v>
      </c>
      <c r="I18" s="190" t="s">
        <v>26</v>
      </c>
      <c r="J18" s="190"/>
      <c r="K18" s="190"/>
      <c r="L18" s="9"/>
      <c r="M18" s="9"/>
      <c r="N18" s="9" t="s">
        <v>230</v>
      </c>
      <c r="O18" s="9"/>
      <c r="P18" s="9" t="s">
        <v>130</v>
      </c>
      <c r="Q18" s="9"/>
      <c r="R18" s="9"/>
      <c r="S18" s="9"/>
      <c r="T18" s="9"/>
      <c r="U18" s="9"/>
      <c r="V18" s="9"/>
      <c r="W18" s="9"/>
      <c r="X18" s="145">
        <f t="shared" si="1"/>
        <v>0</v>
      </c>
      <c r="Y18" s="146">
        <f t="shared" si="2"/>
        <v>1</v>
      </c>
      <c r="Z18" s="146">
        <f t="shared" si="3"/>
        <v>1</v>
      </c>
    </row>
    <row r="19" spans="2:26" ht="12.75" customHeight="1">
      <c r="B19" s="191"/>
      <c r="C19" s="192"/>
      <c r="D19" s="227"/>
      <c r="E19" s="227"/>
      <c r="F19" s="227"/>
      <c r="G19" s="191"/>
      <c r="H19" s="9">
        <v>2</v>
      </c>
      <c r="I19" s="195" t="s">
        <v>27</v>
      </c>
      <c r="J19" s="195"/>
      <c r="K19" s="195"/>
      <c r="L19" s="9"/>
      <c r="M19" s="9"/>
      <c r="N19" s="9"/>
      <c r="O19" s="12"/>
      <c r="P19" s="9"/>
      <c r="Q19" s="9"/>
      <c r="R19" s="9"/>
      <c r="S19" s="9" t="s">
        <v>229</v>
      </c>
      <c r="T19" s="9"/>
      <c r="U19" s="9"/>
      <c r="V19" s="9"/>
      <c r="W19" s="9"/>
      <c r="X19" s="145">
        <f t="shared" si="1"/>
        <v>1</v>
      </c>
      <c r="Y19" s="146">
        <f t="shared" si="2"/>
        <v>0</v>
      </c>
      <c r="Z19" s="146">
        <f t="shared" si="3"/>
        <v>0</v>
      </c>
    </row>
    <row r="20" spans="2:26" ht="12.75" customHeight="1">
      <c r="B20" s="191"/>
      <c r="C20" s="192"/>
      <c r="D20" s="227"/>
      <c r="E20" s="227"/>
      <c r="F20" s="227"/>
      <c r="G20" s="191"/>
      <c r="H20" s="9">
        <v>3</v>
      </c>
      <c r="I20" s="195" t="s">
        <v>28</v>
      </c>
      <c r="J20" s="195"/>
      <c r="K20" s="195"/>
      <c r="L20" s="9"/>
      <c r="M20" s="9" t="s">
        <v>229</v>
      </c>
      <c r="N20" s="9"/>
      <c r="O20" s="9"/>
      <c r="P20" s="9"/>
      <c r="Q20" s="9"/>
      <c r="R20" s="9"/>
      <c r="S20" s="9"/>
      <c r="T20" s="9"/>
      <c r="U20" s="9"/>
      <c r="V20" s="9" t="s">
        <v>229</v>
      </c>
      <c r="W20" s="9"/>
      <c r="X20" s="145">
        <f t="shared" si="1"/>
        <v>2</v>
      </c>
      <c r="Y20" s="146">
        <f t="shared" si="2"/>
        <v>0</v>
      </c>
      <c r="Z20" s="146">
        <f t="shared" si="3"/>
        <v>0</v>
      </c>
    </row>
    <row r="21" spans="2:26">
      <c r="B21" s="191"/>
      <c r="C21" s="192"/>
      <c r="D21" s="227"/>
      <c r="E21" s="227"/>
      <c r="F21" s="227"/>
      <c r="G21" s="191"/>
      <c r="H21" s="9">
        <v>4</v>
      </c>
      <c r="I21" s="195" t="s">
        <v>205</v>
      </c>
      <c r="J21" s="195"/>
      <c r="K21" s="195"/>
      <c r="L21" s="9"/>
      <c r="M21" s="9"/>
      <c r="N21" s="9"/>
      <c r="O21" s="9"/>
      <c r="P21" s="9" t="s">
        <v>229</v>
      </c>
      <c r="Q21" s="9"/>
      <c r="R21" s="9"/>
      <c r="S21" s="9"/>
      <c r="T21" s="9"/>
      <c r="U21" s="9"/>
      <c r="V21" s="9"/>
      <c r="W21" s="9"/>
      <c r="X21" s="145">
        <f t="shared" si="1"/>
        <v>1</v>
      </c>
      <c r="Y21" s="146">
        <f t="shared" si="2"/>
        <v>0</v>
      </c>
      <c r="Z21" s="146">
        <f t="shared" si="3"/>
        <v>0</v>
      </c>
    </row>
    <row r="22" spans="2:26" ht="12.75" customHeight="1">
      <c r="B22" s="182">
        <v>4</v>
      </c>
      <c r="C22" s="183" t="s">
        <v>29</v>
      </c>
      <c r="D22" s="182">
        <f t="shared" ref="D22" si="8">SUM(X22:X25)</f>
        <v>4</v>
      </c>
      <c r="E22" s="182">
        <f t="shared" ref="E22" si="9">SUM(Y22:Y25)</f>
        <v>1</v>
      </c>
      <c r="F22" s="182">
        <f t="shared" ref="F22" si="10">SUM(Z22:Z25)</f>
        <v>1</v>
      </c>
      <c r="G22" s="182">
        <f>SUM(D22:F23)</f>
        <v>6</v>
      </c>
      <c r="H22" s="10">
        <v>1</v>
      </c>
      <c r="I22" s="181" t="s">
        <v>30</v>
      </c>
      <c r="J22" s="181"/>
      <c r="K22" s="181"/>
      <c r="L22" s="10"/>
      <c r="M22" s="11"/>
      <c r="N22" s="11" t="s">
        <v>235</v>
      </c>
      <c r="O22" s="11"/>
      <c r="P22" s="11"/>
      <c r="Q22" s="11" t="s">
        <v>130</v>
      </c>
      <c r="R22" s="11"/>
      <c r="S22" s="11"/>
      <c r="T22" s="11"/>
      <c r="U22" s="11" t="s">
        <v>229</v>
      </c>
      <c r="V22" s="10"/>
      <c r="W22" s="10"/>
      <c r="X22" s="139">
        <f t="shared" si="1"/>
        <v>1</v>
      </c>
      <c r="Y22" s="141">
        <f t="shared" si="2"/>
        <v>1</v>
      </c>
      <c r="Z22" s="141">
        <f t="shared" si="3"/>
        <v>1</v>
      </c>
    </row>
    <row r="23" spans="2:26" ht="12.75" customHeight="1">
      <c r="B23" s="182"/>
      <c r="C23" s="183"/>
      <c r="D23" s="182"/>
      <c r="E23" s="182"/>
      <c r="F23" s="182"/>
      <c r="G23" s="182"/>
      <c r="H23" s="10">
        <v>3</v>
      </c>
      <c r="I23" s="185" t="s">
        <v>31</v>
      </c>
      <c r="J23" s="185"/>
      <c r="K23" s="185"/>
      <c r="L23" s="10"/>
      <c r="M23" s="11"/>
      <c r="N23" s="11"/>
      <c r="O23" s="11"/>
      <c r="P23" s="11"/>
      <c r="Q23" s="11" t="s">
        <v>229</v>
      </c>
      <c r="R23" s="11"/>
      <c r="S23" s="11"/>
      <c r="T23" s="11"/>
      <c r="U23" s="11"/>
      <c r="V23" s="10"/>
      <c r="W23" s="10"/>
      <c r="X23" s="139">
        <f t="shared" si="1"/>
        <v>1</v>
      </c>
      <c r="Y23" s="141">
        <f t="shared" si="2"/>
        <v>0</v>
      </c>
      <c r="Z23" s="141">
        <f t="shared" si="3"/>
        <v>0</v>
      </c>
    </row>
    <row r="24" spans="2:26" ht="12.75" customHeight="1">
      <c r="B24" s="182"/>
      <c r="C24" s="183"/>
      <c r="D24" s="182"/>
      <c r="E24" s="182"/>
      <c r="F24" s="182"/>
      <c r="G24" s="182"/>
      <c r="H24" s="10"/>
      <c r="I24" s="185" t="s">
        <v>269</v>
      </c>
      <c r="J24" s="185"/>
      <c r="K24" s="185"/>
      <c r="L24" s="10"/>
      <c r="M24" s="11"/>
      <c r="N24" s="11" t="s">
        <v>229</v>
      </c>
      <c r="O24" s="11"/>
      <c r="P24" s="11"/>
      <c r="Q24" s="11"/>
      <c r="R24" s="11"/>
      <c r="S24" s="11"/>
      <c r="T24" s="11"/>
      <c r="U24" s="11"/>
      <c r="V24" s="10"/>
      <c r="W24" s="10"/>
      <c r="X24" s="139">
        <f t="shared" si="1"/>
        <v>1</v>
      </c>
      <c r="Y24" s="141">
        <f t="shared" si="2"/>
        <v>0</v>
      </c>
      <c r="Z24" s="141">
        <f t="shared" si="3"/>
        <v>0</v>
      </c>
    </row>
    <row r="25" spans="2:26">
      <c r="B25" s="182"/>
      <c r="C25" s="183"/>
      <c r="D25" s="182"/>
      <c r="E25" s="182"/>
      <c r="F25" s="182"/>
      <c r="G25" s="182"/>
      <c r="H25" s="10">
        <v>4</v>
      </c>
      <c r="I25" s="185" t="s">
        <v>212</v>
      </c>
      <c r="J25" s="185"/>
      <c r="K25" s="185"/>
      <c r="L25" s="10"/>
      <c r="M25" s="11"/>
      <c r="N25" s="11"/>
      <c r="O25" s="11"/>
      <c r="P25" s="11"/>
      <c r="Q25" s="11"/>
      <c r="R25" s="11"/>
      <c r="S25" s="11"/>
      <c r="T25" s="11" t="s">
        <v>229</v>
      </c>
      <c r="U25" s="11"/>
      <c r="V25" s="10"/>
      <c r="W25" s="10"/>
      <c r="X25" s="139">
        <f t="shared" si="1"/>
        <v>1</v>
      </c>
      <c r="Y25" s="141">
        <f t="shared" si="2"/>
        <v>0</v>
      </c>
      <c r="Z25" s="141">
        <f t="shared" si="3"/>
        <v>0</v>
      </c>
    </row>
    <row r="26" spans="2:26" ht="12.75" customHeight="1">
      <c r="B26" s="194">
        <v>5</v>
      </c>
      <c r="C26" s="193" t="s">
        <v>32</v>
      </c>
      <c r="D26" s="194">
        <f>SUM(X26:X32)</f>
        <v>7</v>
      </c>
      <c r="E26" s="194">
        <f t="shared" ref="E26:F26" si="11">SUM(Y26:Y32)</f>
        <v>3</v>
      </c>
      <c r="F26" s="222">
        <f t="shared" si="11"/>
        <v>1</v>
      </c>
      <c r="G26" s="194">
        <f>SUM(D26:F31)</f>
        <v>11</v>
      </c>
      <c r="H26" s="9">
        <v>1</v>
      </c>
      <c r="I26" s="190" t="s">
        <v>33</v>
      </c>
      <c r="J26" s="190"/>
      <c r="K26" s="190"/>
      <c r="L26" s="9"/>
      <c r="M26" s="9"/>
      <c r="N26" s="9"/>
      <c r="O26" s="9"/>
      <c r="P26" s="9"/>
      <c r="Q26" s="9"/>
      <c r="R26" s="9"/>
      <c r="S26" s="9"/>
      <c r="T26" s="9" t="s">
        <v>130</v>
      </c>
      <c r="U26" s="9"/>
      <c r="V26" s="9"/>
      <c r="W26" s="9"/>
      <c r="X26" s="145">
        <f t="shared" si="1"/>
        <v>0</v>
      </c>
      <c r="Y26" s="148">
        <f t="shared" si="2"/>
        <v>1</v>
      </c>
      <c r="Z26" s="148">
        <f t="shared" si="3"/>
        <v>0</v>
      </c>
    </row>
    <row r="27" spans="2:26" ht="12.75" customHeight="1">
      <c r="B27" s="205"/>
      <c r="C27" s="203"/>
      <c r="D27" s="205"/>
      <c r="E27" s="205"/>
      <c r="F27" s="223"/>
      <c r="G27" s="205"/>
      <c r="H27" s="9"/>
      <c r="I27" s="190" t="s">
        <v>33</v>
      </c>
      <c r="J27" s="190"/>
      <c r="K27" s="190"/>
      <c r="L27" s="9"/>
      <c r="M27" s="9"/>
      <c r="N27" s="9"/>
      <c r="O27" s="9"/>
      <c r="P27" s="9"/>
      <c r="Q27" s="9"/>
      <c r="R27" s="9"/>
      <c r="S27" s="9"/>
      <c r="T27" s="9" t="s">
        <v>230</v>
      </c>
      <c r="U27" s="9"/>
      <c r="V27" s="9"/>
      <c r="W27" s="9"/>
      <c r="X27" s="145">
        <f t="shared" si="1"/>
        <v>0</v>
      </c>
      <c r="Y27" s="148">
        <f t="shared" si="2"/>
        <v>0</v>
      </c>
      <c r="Z27" s="148">
        <f t="shared" si="3"/>
        <v>1</v>
      </c>
    </row>
    <row r="28" spans="2:26" ht="16.5" customHeight="1">
      <c r="B28" s="205"/>
      <c r="C28" s="203"/>
      <c r="D28" s="205"/>
      <c r="E28" s="205"/>
      <c r="F28" s="223"/>
      <c r="G28" s="205"/>
      <c r="H28" s="9">
        <v>2</v>
      </c>
      <c r="I28" s="190" t="s">
        <v>34</v>
      </c>
      <c r="J28" s="190"/>
      <c r="K28" s="190"/>
      <c r="L28" s="9"/>
      <c r="M28" s="9"/>
      <c r="N28" s="9"/>
      <c r="O28" s="9"/>
      <c r="P28" s="9"/>
      <c r="Q28" s="9"/>
      <c r="R28" s="9" t="s">
        <v>229</v>
      </c>
      <c r="S28" s="9"/>
      <c r="T28" s="9"/>
      <c r="U28" s="9"/>
      <c r="V28" s="9" t="s">
        <v>229</v>
      </c>
      <c r="W28" s="9"/>
      <c r="X28" s="145">
        <f t="shared" si="1"/>
        <v>2</v>
      </c>
      <c r="Y28" s="148">
        <f t="shared" si="2"/>
        <v>0</v>
      </c>
      <c r="Z28" s="148">
        <f t="shared" si="3"/>
        <v>0</v>
      </c>
    </row>
    <row r="29" spans="2:26" ht="13.5" customHeight="1">
      <c r="B29" s="205"/>
      <c r="C29" s="203"/>
      <c r="D29" s="205"/>
      <c r="E29" s="205"/>
      <c r="F29" s="223"/>
      <c r="G29" s="205"/>
      <c r="H29" s="9">
        <v>3</v>
      </c>
      <c r="I29" s="219" t="s">
        <v>207</v>
      </c>
      <c r="J29" s="220"/>
      <c r="K29" s="221"/>
      <c r="L29" s="9"/>
      <c r="M29" s="9"/>
      <c r="N29" s="9" t="s">
        <v>229</v>
      </c>
      <c r="O29" s="9"/>
      <c r="P29" s="9" t="s">
        <v>130</v>
      </c>
      <c r="Q29" s="9"/>
      <c r="R29" s="9" t="s">
        <v>229</v>
      </c>
      <c r="S29" s="9"/>
      <c r="T29" s="9"/>
      <c r="U29" s="9"/>
      <c r="V29" s="9"/>
      <c r="W29" s="9"/>
      <c r="X29" s="145">
        <f t="shared" si="1"/>
        <v>2</v>
      </c>
      <c r="Y29" s="148">
        <f t="shared" si="2"/>
        <v>1</v>
      </c>
      <c r="Z29" s="148">
        <f t="shared" si="3"/>
        <v>0</v>
      </c>
    </row>
    <row r="30" spans="2:26" ht="13.35" customHeight="1">
      <c r="B30" s="205"/>
      <c r="C30" s="203"/>
      <c r="D30" s="205"/>
      <c r="E30" s="205"/>
      <c r="F30" s="223"/>
      <c r="G30" s="205"/>
      <c r="H30" s="9">
        <v>4</v>
      </c>
      <c r="I30" s="190" t="s">
        <v>35</v>
      </c>
      <c r="J30" s="190"/>
      <c r="K30" s="190"/>
      <c r="L30" s="9"/>
      <c r="M30" s="9"/>
      <c r="N30" s="9"/>
      <c r="O30" s="9"/>
      <c r="P30" s="9" t="s">
        <v>229</v>
      </c>
      <c r="Q30" s="9"/>
      <c r="R30" s="9"/>
      <c r="S30" s="9"/>
      <c r="T30" s="9"/>
      <c r="U30" s="9"/>
      <c r="V30" s="9"/>
      <c r="W30" s="9"/>
      <c r="X30" s="145">
        <f t="shared" si="1"/>
        <v>1</v>
      </c>
      <c r="Y30" s="148">
        <f t="shared" si="2"/>
        <v>0</v>
      </c>
      <c r="Z30" s="148">
        <f t="shared" si="3"/>
        <v>0</v>
      </c>
    </row>
    <row r="31" spans="2:26">
      <c r="B31" s="205"/>
      <c r="C31" s="203"/>
      <c r="D31" s="205"/>
      <c r="E31" s="205"/>
      <c r="F31" s="223"/>
      <c r="G31" s="205"/>
      <c r="H31" s="9">
        <v>5</v>
      </c>
      <c r="I31" s="195" t="s">
        <v>36</v>
      </c>
      <c r="J31" s="195"/>
      <c r="K31" s="195"/>
      <c r="L31" s="9"/>
      <c r="M31" s="9"/>
      <c r="N31" s="9" t="s">
        <v>229</v>
      </c>
      <c r="O31" s="9"/>
      <c r="P31" s="9"/>
      <c r="Q31" s="9"/>
      <c r="R31" s="9"/>
      <c r="S31" s="9"/>
      <c r="T31" s="9"/>
      <c r="U31" s="9"/>
      <c r="V31" s="9"/>
      <c r="W31" s="9"/>
      <c r="X31" s="145">
        <f t="shared" si="1"/>
        <v>1</v>
      </c>
      <c r="Y31" s="148">
        <f t="shared" si="2"/>
        <v>0</v>
      </c>
      <c r="Z31" s="148">
        <f t="shared" si="3"/>
        <v>0</v>
      </c>
    </row>
    <row r="32" spans="2:26">
      <c r="B32" s="206"/>
      <c r="C32" s="204"/>
      <c r="D32" s="206"/>
      <c r="E32" s="206"/>
      <c r="F32" s="224"/>
      <c r="G32" s="206"/>
      <c r="H32" s="9">
        <v>6</v>
      </c>
      <c r="I32" s="195" t="s">
        <v>37</v>
      </c>
      <c r="J32" s="195"/>
      <c r="K32" s="195"/>
      <c r="L32" s="9"/>
      <c r="M32" s="9"/>
      <c r="N32" s="9"/>
      <c r="O32" s="9"/>
      <c r="P32" s="9"/>
      <c r="Q32" s="9"/>
      <c r="R32" s="9"/>
      <c r="S32" s="9"/>
      <c r="T32" s="9" t="s">
        <v>130</v>
      </c>
      <c r="U32" s="9"/>
      <c r="V32" s="9" t="s">
        <v>229</v>
      </c>
      <c r="W32" s="9"/>
      <c r="X32" s="145">
        <f t="shared" si="1"/>
        <v>1</v>
      </c>
      <c r="Y32" s="148">
        <f t="shared" si="2"/>
        <v>1</v>
      </c>
      <c r="Z32" s="148">
        <f t="shared" si="3"/>
        <v>0</v>
      </c>
    </row>
    <row r="33" spans="2:27" ht="13.35" customHeight="1">
      <c r="B33" s="196">
        <v>6</v>
      </c>
      <c r="C33" s="199" t="s">
        <v>38</v>
      </c>
      <c r="D33" s="184">
        <f>SUM(X33:X39)</f>
        <v>8</v>
      </c>
      <c r="E33" s="184">
        <f t="shared" ref="E33:F33" si="12">SUM(Y33:Y39)</f>
        <v>2</v>
      </c>
      <c r="F33" s="184">
        <f t="shared" si="12"/>
        <v>1</v>
      </c>
      <c r="G33" s="196">
        <f>SUM(D33:F36)</f>
        <v>11</v>
      </c>
      <c r="H33" s="10">
        <v>1</v>
      </c>
      <c r="I33" s="181" t="s">
        <v>39</v>
      </c>
      <c r="J33" s="181"/>
      <c r="K33" s="181"/>
      <c r="L33" s="11"/>
      <c r="M33" s="11"/>
      <c r="N33" s="11"/>
      <c r="O33" s="11"/>
      <c r="P33" s="11"/>
      <c r="Q33" s="11"/>
      <c r="R33" s="11" t="s">
        <v>229</v>
      </c>
      <c r="S33" s="11"/>
      <c r="T33" s="11"/>
      <c r="U33" s="11"/>
      <c r="V33" s="10" t="s">
        <v>130</v>
      </c>
      <c r="W33" s="10"/>
      <c r="X33" s="139">
        <f t="shared" si="1"/>
        <v>1</v>
      </c>
      <c r="Y33" s="141">
        <f t="shared" si="2"/>
        <v>1</v>
      </c>
      <c r="Z33" s="141">
        <f t="shared" si="3"/>
        <v>0</v>
      </c>
    </row>
    <row r="34" spans="2:27" ht="13.35" customHeight="1">
      <c r="B34" s="197"/>
      <c r="C34" s="200"/>
      <c r="D34" s="214"/>
      <c r="E34" s="214"/>
      <c r="F34" s="214"/>
      <c r="G34" s="197"/>
      <c r="H34" s="10"/>
      <c r="I34" s="181" t="s">
        <v>39</v>
      </c>
      <c r="J34" s="181"/>
      <c r="K34" s="181"/>
      <c r="L34" s="11"/>
      <c r="M34" s="11"/>
      <c r="N34" s="11"/>
      <c r="O34" s="11"/>
      <c r="P34" s="11"/>
      <c r="Q34" s="11"/>
      <c r="R34" s="11" t="s">
        <v>230</v>
      </c>
      <c r="S34" s="11"/>
      <c r="T34" s="11"/>
      <c r="U34" s="11"/>
      <c r="V34" s="10"/>
      <c r="W34" s="10"/>
      <c r="X34" s="139">
        <f t="shared" si="1"/>
        <v>0</v>
      </c>
      <c r="Y34" s="141">
        <f t="shared" si="2"/>
        <v>0</v>
      </c>
      <c r="Z34" s="141">
        <f t="shared" si="3"/>
        <v>1</v>
      </c>
    </row>
    <row r="35" spans="2:27" ht="13.35" customHeight="1">
      <c r="B35" s="197"/>
      <c r="C35" s="200"/>
      <c r="D35" s="214"/>
      <c r="E35" s="214"/>
      <c r="F35" s="214"/>
      <c r="G35" s="197"/>
      <c r="H35" s="10">
        <v>2</v>
      </c>
      <c r="I35" s="211" t="s">
        <v>248</v>
      </c>
      <c r="J35" s="212"/>
      <c r="K35" s="213"/>
      <c r="L35" s="11"/>
      <c r="M35" s="11"/>
      <c r="N35" s="11" t="s">
        <v>229</v>
      </c>
      <c r="O35" s="11"/>
      <c r="P35" s="11"/>
      <c r="Q35" s="11"/>
      <c r="R35" s="11"/>
      <c r="S35" s="11"/>
      <c r="T35" s="11"/>
      <c r="U35" s="11"/>
      <c r="V35" s="10"/>
      <c r="W35" s="10"/>
      <c r="X35" s="139">
        <f t="shared" si="1"/>
        <v>1</v>
      </c>
      <c r="Y35" s="141">
        <f t="shared" si="2"/>
        <v>0</v>
      </c>
      <c r="Z35" s="141">
        <f t="shared" si="3"/>
        <v>0</v>
      </c>
    </row>
    <row r="36" spans="2:27">
      <c r="B36" s="197"/>
      <c r="C36" s="200"/>
      <c r="D36" s="214"/>
      <c r="E36" s="214"/>
      <c r="F36" s="214"/>
      <c r="G36" s="197"/>
      <c r="H36" s="10">
        <v>3</v>
      </c>
      <c r="I36" s="185" t="s">
        <v>249</v>
      </c>
      <c r="J36" s="185"/>
      <c r="K36" s="185"/>
      <c r="L36" s="11"/>
      <c r="M36" s="11"/>
      <c r="N36" s="11" t="s">
        <v>229</v>
      </c>
      <c r="O36" s="11"/>
      <c r="P36" s="11"/>
      <c r="Q36" s="11"/>
      <c r="R36" s="11"/>
      <c r="S36" s="11"/>
      <c r="T36" s="11" t="s">
        <v>229</v>
      </c>
      <c r="U36" s="11"/>
      <c r="V36" s="10" t="s">
        <v>229</v>
      </c>
      <c r="W36" s="10"/>
      <c r="X36" s="139">
        <f t="shared" si="1"/>
        <v>3</v>
      </c>
      <c r="Y36" s="141">
        <f t="shared" si="2"/>
        <v>0</v>
      </c>
      <c r="Z36" s="141">
        <f t="shared" si="3"/>
        <v>0</v>
      </c>
    </row>
    <row r="37" spans="2:27">
      <c r="B37" s="197"/>
      <c r="C37" s="200"/>
      <c r="D37" s="214"/>
      <c r="E37" s="214"/>
      <c r="F37" s="214"/>
      <c r="G37" s="197"/>
      <c r="H37" s="10">
        <v>4</v>
      </c>
      <c r="I37" s="187" t="s">
        <v>208</v>
      </c>
      <c r="J37" s="188"/>
      <c r="K37" s="189"/>
      <c r="L37" s="11"/>
      <c r="M37" s="11"/>
      <c r="N37" s="11"/>
      <c r="O37" s="11"/>
      <c r="P37" s="11"/>
      <c r="Q37" s="11"/>
      <c r="R37" s="11"/>
      <c r="S37" s="11"/>
      <c r="T37" s="11" t="s">
        <v>229</v>
      </c>
      <c r="U37" s="11"/>
      <c r="V37" s="10"/>
      <c r="W37" s="10"/>
      <c r="X37" s="139">
        <f t="shared" si="1"/>
        <v>1</v>
      </c>
      <c r="Y37" s="141">
        <f t="shared" si="2"/>
        <v>0</v>
      </c>
      <c r="Z37" s="141">
        <f t="shared" si="3"/>
        <v>0</v>
      </c>
    </row>
    <row r="38" spans="2:27">
      <c r="B38" s="197"/>
      <c r="C38" s="200"/>
      <c r="D38" s="214"/>
      <c r="E38" s="214"/>
      <c r="F38" s="214"/>
      <c r="G38" s="197"/>
      <c r="H38" s="10">
        <v>5</v>
      </c>
      <c r="I38" s="185" t="s">
        <v>40</v>
      </c>
      <c r="J38" s="185"/>
      <c r="K38" s="185"/>
      <c r="L38" s="11"/>
      <c r="M38" s="11"/>
      <c r="N38" s="11"/>
      <c r="O38" s="11"/>
      <c r="P38" s="11" t="s">
        <v>130</v>
      </c>
      <c r="Q38" s="11"/>
      <c r="R38" s="11"/>
      <c r="S38" s="11"/>
      <c r="T38" s="11"/>
      <c r="U38" s="11"/>
      <c r="V38" s="10"/>
      <c r="W38" s="10"/>
      <c r="X38" s="139">
        <f t="shared" si="1"/>
        <v>0</v>
      </c>
      <c r="Y38" s="141">
        <f t="shared" si="2"/>
        <v>1</v>
      </c>
      <c r="Z38" s="141">
        <f t="shared" si="3"/>
        <v>0</v>
      </c>
    </row>
    <row r="39" spans="2:27">
      <c r="B39" s="198"/>
      <c r="C39" s="201"/>
      <c r="D39" s="215"/>
      <c r="E39" s="215"/>
      <c r="F39" s="215"/>
      <c r="G39" s="198"/>
      <c r="H39" s="10">
        <v>6</v>
      </c>
      <c r="I39" s="216" t="s">
        <v>209</v>
      </c>
      <c r="J39" s="217"/>
      <c r="K39" s="218"/>
      <c r="L39" s="11"/>
      <c r="M39" s="11"/>
      <c r="N39" s="11"/>
      <c r="P39" s="11" t="s">
        <v>229</v>
      </c>
      <c r="Q39" s="11"/>
      <c r="R39" s="11" t="s">
        <v>229</v>
      </c>
      <c r="S39" s="11"/>
      <c r="T39" s="11"/>
      <c r="V39" s="10"/>
      <c r="W39" s="10"/>
      <c r="X39" s="139">
        <f t="shared" si="1"/>
        <v>2</v>
      </c>
      <c r="Y39" s="141">
        <f t="shared" si="2"/>
        <v>0</v>
      </c>
      <c r="Z39" s="141">
        <f t="shared" si="3"/>
        <v>0</v>
      </c>
    </row>
    <row r="40" spans="2:27" ht="18" customHeight="1">
      <c r="B40" s="191">
        <v>7</v>
      </c>
      <c r="C40" s="192" t="s">
        <v>41</v>
      </c>
      <c r="D40" s="191">
        <f>SUM(X40:X44)</f>
        <v>4</v>
      </c>
      <c r="E40" s="191">
        <f t="shared" ref="E40:F40" si="13">SUM(Y40:Y44)</f>
        <v>1</v>
      </c>
      <c r="F40" s="191">
        <f t="shared" si="13"/>
        <v>2</v>
      </c>
      <c r="G40" s="191">
        <f>SUM(D40:F43)</f>
        <v>7</v>
      </c>
      <c r="H40" s="9">
        <v>1</v>
      </c>
      <c r="I40" s="190" t="s">
        <v>239</v>
      </c>
      <c r="J40" s="190"/>
      <c r="K40" s="190"/>
      <c r="L40" s="9"/>
      <c r="M40" s="9"/>
      <c r="N40" s="9"/>
      <c r="O40" s="9" t="s">
        <v>235</v>
      </c>
      <c r="P40" s="9"/>
      <c r="Q40" s="9" t="s">
        <v>235</v>
      </c>
      <c r="R40" s="9"/>
      <c r="S40" s="9"/>
      <c r="T40" s="9" t="s">
        <v>130</v>
      </c>
      <c r="U40" s="9"/>
      <c r="V40" s="9"/>
      <c r="W40" s="9"/>
      <c r="X40" s="147">
        <f t="shared" si="1"/>
        <v>0</v>
      </c>
      <c r="Y40" s="146">
        <f t="shared" si="2"/>
        <v>1</v>
      </c>
      <c r="Z40" s="146">
        <f t="shared" si="3"/>
        <v>2</v>
      </c>
    </row>
    <row r="41" spans="2:27" ht="16.5" customHeight="1">
      <c r="B41" s="191"/>
      <c r="C41" s="192"/>
      <c r="D41" s="191"/>
      <c r="E41" s="191"/>
      <c r="F41" s="191"/>
      <c r="G41" s="191"/>
      <c r="H41" s="9"/>
      <c r="I41" s="190" t="s">
        <v>239</v>
      </c>
      <c r="J41" s="190"/>
      <c r="K41" s="190"/>
      <c r="L41" s="9"/>
      <c r="M41" s="9"/>
      <c r="N41" s="9"/>
      <c r="O41" s="9"/>
      <c r="P41" s="9"/>
      <c r="Q41" s="9" t="s">
        <v>229</v>
      </c>
      <c r="R41" s="9"/>
      <c r="S41" s="9"/>
      <c r="T41" s="9"/>
      <c r="U41" s="9"/>
      <c r="V41" s="9"/>
      <c r="W41" s="9"/>
      <c r="X41" s="147">
        <f t="shared" si="1"/>
        <v>1</v>
      </c>
      <c r="Y41" s="146">
        <f t="shared" si="2"/>
        <v>0</v>
      </c>
      <c r="Z41" s="146">
        <f t="shared" si="3"/>
        <v>0</v>
      </c>
    </row>
    <row r="42" spans="2:27">
      <c r="B42" s="191"/>
      <c r="C42" s="192"/>
      <c r="D42" s="191"/>
      <c r="E42" s="191"/>
      <c r="F42" s="191"/>
      <c r="G42" s="191"/>
      <c r="H42" s="9">
        <v>2</v>
      </c>
      <c r="I42" s="195" t="s">
        <v>42</v>
      </c>
      <c r="J42" s="195"/>
      <c r="K42" s="195"/>
      <c r="L42" s="9"/>
      <c r="M42" s="9"/>
      <c r="N42" s="9"/>
      <c r="O42" s="9" t="s">
        <v>229</v>
      </c>
      <c r="P42" s="9"/>
      <c r="Q42" s="9"/>
      <c r="R42" s="9"/>
      <c r="S42" s="9"/>
      <c r="T42" s="9" t="s">
        <v>229</v>
      </c>
      <c r="U42" s="9"/>
      <c r="V42" s="9"/>
      <c r="W42" s="9"/>
      <c r="X42" s="147">
        <f t="shared" si="1"/>
        <v>2</v>
      </c>
      <c r="Y42" s="146">
        <f t="shared" si="2"/>
        <v>0</v>
      </c>
      <c r="Z42" s="146">
        <f t="shared" si="3"/>
        <v>0</v>
      </c>
    </row>
    <row r="43" spans="2:27">
      <c r="B43" s="191"/>
      <c r="C43" s="192"/>
      <c r="D43" s="191"/>
      <c r="E43" s="191"/>
      <c r="F43" s="191"/>
      <c r="G43" s="191"/>
      <c r="H43" s="9">
        <v>3</v>
      </c>
      <c r="I43" s="195" t="s">
        <v>213</v>
      </c>
      <c r="J43" s="195"/>
      <c r="K43" s="195"/>
      <c r="L43" s="9"/>
      <c r="M43" s="9"/>
      <c r="N43" s="9"/>
      <c r="O43" s="9" t="s">
        <v>229</v>
      </c>
      <c r="P43" s="9"/>
      <c r="Q43" s="9"/>
      <c r="R43" s="9"/>
      <c r="S43" s="9"/>
      <c r="T43" s="9"/>
      <c r="U43" s="9"/>
      <c r="V43" s="9"/>
      <c r="W43" s="9"/>
      <c r="X43" s="147">
        <f t="shared" si="1"/>
        <v>1</v>
      </c>
      <c r="Y43" s="146">
        <f t="shared" si="2"/>
        <v>0</v>
      </c>
      <c r="Z43" s="146">
        <f t="shared" si="3"/>
        <v>0</v>
      </c>
    </row>
    <row r="44" spans="2:27" ht="14.1" customHeight="1">
      <c r="B44" s="191"/>
      <c r="C44" s="192"/>
      <c r="D44" s="191"/>
      <c r="E44" s="191"/>
      <c r="F44" s="191"/>
      <c r="G44" s="191"/>
      <c r="H44" s="9">
        <v>4</v>
      </c>
      <c r="I44" s="195" t="s">
        <v>240</v>
      </c>
      <c r="J44" s="195"/>
      <c r="K44" s="195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147">
        <f t="shared" si="1"/>
        <v>0</v>
      </c>
      <c r="Y44" s="146">
        <f t="shared" si="2"/>
        <v>0</v>
      </c>
      <c r="Z44" s="146">
        <f t="shared" si="3"/>
        <v>0</v>
      </c>
    </row>
    <row r="45" spans="2:27" ht="12.75" customHeight="1">
      <c r="B45" s="196">
        <v>8</v>
      </c>
      <c r="C45" s="199" t="s">
        <v>43</v>
      </c>
      <c r="D45" s="202">
        <f>SUM(X45:X50)</f>
        <v>4</v>
      </c>
      <c r="E45" s="202">
        <f t="shared" ref="E45:F45" si="14">SUM(Y45:Y50)</f>
        <v>1</v>
      </c>
      <c r="F45" s="202">
        <f t="shared" si="14"/>
        <v>4</v>
      </c>
      <c r="G45" s="196">
        <f>SUM(D45:F48)</f>
        <v>9</v>
      </c>
      <c r="H45" s="10">
        <v>1</v>
      </c>
      <c r="I45" s="181" t="s">
        <v>44</v>
      </c>
      <c r="J45" s="181"/>
      <c r="K45" s="181"/>
      <c r="L45" s="11"/>
      <c r="M45" s="11" t="s">
        <v>229</v>
      </c>
      <c r="N45" s="11" t="s">
        <v>235</v>
      </c>
      <c r="O45" s="11"/>
      <c r="P45" s="11"/>
      <c r="Q45" s="11"/>
      <c r="R45" s="11"/>
      <c r="S45" s="11"/>
      <c r="T45" s="11" t="s">
        <v>130</v>
      </c>
      <c r="U45" s="11"/>
      <c r="V45" s="11"/>
      <c r="W45" s="10"/>
      <c r="X45" s="139">
        <f t="shared" si="1"/>
        <v>1</v>
      </c>
      <c r="Y45" s="141">
        <f t="shared" si="2"/>
        <v>1</v>
      </c>
      <c r="Z45" s="141">
        <f>COUNTIF(L45:W45,"BWS")+COUNTIF(L45:W45,"AWS")+1</f>
        <v>2</v>
      </c>
      <c r="AA45" s="175"/>
    </row>
    <row r="46" spans="2:27" ht="12.75" customHeight="1">
      <c r="B46" s="197"/>
      <c r="C46" s="200"/>
      <c r="D46" s="202"/>
      <c r="E46" s="202"/>
      <c r="F46" s="202"/>
      <c r="G46" s="197"/>
      <c r="H46" s="10">
        <v>1</v>
      </c>
      <c r="I46" s="181" t="s">
        <v>44</v>
      </c>
      <c r="J46" s="181"/>
      <c r="K46" s="181"/>
      <c r="L46" s="11"/>
      <c r="M46" s="11"/>
      <c r="N46" s="11"/>
      <c r="O46" s="11"/>
      <c r="P46" s="11"/>
      <c r="Q46" s="11"/>
      <c r="R46" s="11"/>
      <c r="S46" s="11"/>
      <c r="T46" s="11" t="s">
        <v>235</v>
      </c>
      <c r="U46" s="11"/>
      <c r="V46" s="11"/>
      <c r="W46" s="10"/>
      <c r="X46" s="139">
        <f t="shared" si="1"/>
        <v>0</v>
      </c>
      <c r="Y46" s="141">
        <f t="shared" si="2"/>
        <v>0</v>
      </c>
      <c r="Z46" s="141">
        <f>COUNTIF(L46:W46,"BWS")+COUNTIF(L46:W46,"AWS")+1</f>
        <v>2</v>
      </c>
      <c r="AA46" s="175"/>
    </row>
    <row r="47" spans="2:27" ht="18.75" customHeight="1">
      <c r="B47" s="197"/>
      <c r="C47" s="200"/>
      <c r="D47" s="202"/>
      <c r="E47" s="202"/>
      <c r="F47" s="202"/>
      <c r="G47" s="197"/>
      <c r="H47" s="10">
        <v>2</v>
      </c>
      <c r="I47" s="181" t="s">
        <v>241</v>
      </c>
      <c r="J47" s="181"/>
      <c r="K47" s="181"/>
      <c r="L47" s="11"/>
      <c r="M47" s="11"/>
      <c r="N47" s="11" t="s">
        <v>229</v>
      </c>
      <c r="O47" s="11"/>
      <c r="P47" s="11"/>
      <c r="Q47" s="11"/>
      <c r="R47" s="11"/>
      <c r="S47" s="11"/>
      <c r="T47" s="11"/>
      <c r="U47" s="11"/>
      <c r="V47" s="11"/>
      <c r="W47" s="10"/>
      <c r="X47" s="139">
        <f t="shared" si="1"/>
        <v>1</v>
      </c>
      <c r="Y47" s="141">
        <f t="shared" si="2"/>
        <v>0</v>
      </c>
      <c r="Z47" s="141">
        <f t="shared" si="3"/>
        <v>0</v>
      </c>
      <c r="AA47" s="175"/>
    </row>
    <row r="48" spans="2:27" ht="12.75" customHeight="1">
      <c r="B48" s="197"/>
      <c r="C48" s="200"/>
      <c r="D48" s="202"/>
      <c r="E48" s="202"/>
      <c r="F48" s="202"/>
      <c r="G48" s="197"/>
      <c r="H48" s="10">
        <v>3</v>
      </c>
      <c r="I48" s="187" t="s">
        <v>214</v>
      </c>
      <c r="J48" s="188"/>
      <c r="K48" s="189"/>
      <c r="L48" s="11"/>
      <c r="M48" s="11"/>
      <c r="N48" s="11"/>
      <c r="O48" s="11" t="s">
        <v>229</v>
      </c>
      <c r="P48" s="11"/>
      <c r="Q48" s="11"/>
      <c r="R48" s="11"/>
      <c r="S48" s="11"/>
      <c r="T48" s="11"/>
      <c r="U48" s="11"/>
      <c r="V48" s="11"/>
      <c r="W48" s="10"/>
      <c r="X48" s="139">
        <f t="shared" si="1"/>
        <v>1</v>
      </c>
      <c r="Y48" s="141">
        <f t="shared" si="2"/>
        <v>0</v>
      </c>
      <c r="Z48" s="141">
        <f t="shared" si="3"/>
        <v>0</v>
      </c>
      <c r="AA48" s="175"/>
    </row>
    <row r="49" spans="2:27" ht="12.75" customHeight="1">
      <c r="B49" s="197"/>
      <c r="C49" s="200"/>
      <c r="D49" s="202"/>
      <c r="E49" s="202"/>
      <c r="F49" s="202"/>
      <c r="G49" s="197"/>
      <c r="H49" s="10">
        <v>4</v>
      </c>
      <c r="I49" s="187" t="s">
        <v>242</v>
      </c>
      <c r="J49" s="188"/>
      <c r="K49" s="189"/>
      <c r="L49" s="11"/>
      <c r="M49" s="11"/>
      <c r="N49" s="11"/>
      <c r="O49" s="11"/>
      <c r="P49" s="11"/>
      <c r="Q49" s="11"/>
      <c r="R49" s="11"/>
      <c r="S49" s="11"/>
      <c r="T49" s="11" t="s">
        <v>229</v>
      </c>
      <c r="U49" s="11"/>
      <c r="V49" s="11"/>
      <c r="W49" s="10"/>
      <c r="X49" s="139">
        <f t="shared" si="1"/>
        <v>1</v>
      </c>
      <c r="Y49" s="141">
        <f t="shared" si="2"/>
        <v>0</v>
      </c>
      <c r="Z49" s="141">
        <f t="shared" si="3"/>
        <v>0</v>
      </c>
      <c r="AA49" s="175"/>
    </row>
    <row r="50" spans="2:27" ht="12.75" customHeight="1">
      <c r="B50" s="198"/>
      <c r="C50" s="201"/>
      <c r="D50" s="202"/>
      <c r="E50" s="202"/>
      <c r="F50" s="202"/>
      <c r="G50" s="198"/>
      <c r="H50" s="10">
        <v>5</v>
      </c>
      <c r="I50" s="185" t="s">
        <v>180</v>
      </c>
      <c r="J50" s="185"/>
      <c r="K50" s="185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0"/>
      <c r="X50" s="139">
        <f t="shared" si="1"/>
        <v>0</v>
      </c>
      <c r="Y50" s="141">
        <f t="shared" si="2"/>
        <v>0</v>
      </c>
      <c r="Z50" s="141">
        <f t="shared" si="3"/>
        <v>0</v>
      </c>
      <c r="AA50" s="175"/>
    </row>
    <row r="51" spans="2:27" ht="13.35" customHeight="1">
      <c r="B51" s="191">
        <v>9</v>
      </c>
      <c r="C51" s="192" t="s">
        <v>45</v>
      </c>
      <c r="D51" s="191">
        <f>SUM(X51:X54)</f>
        <v>4</v>
      </c>
      <c r="E51" s="191">
        <f t="shared" ref="E51:F51" si="15">SUM(Y51:Y54)</f>
        <v>1</v>
      </c>
      <c r="F51" s="191">
        <f t="shared" si="15"/>
        <v>1</v>
      </c>
      <c r="G51" s="191">
        <f>SUM(D51:F53)</f>
        <v>6</v>
      </c>
      <c r="H51" s="9">
        <v>1</v>
      </c>
      <c r="I51" s="190" t="s">
        <v>46</v>
      </c>
      <c r="J51" s="190"/>
      <c r="K51" s="190"/>
      <c r="L51" s="9"/>
      <c r="M51" s="9" t="s">
        <v>229</v>
      </c>
      <c r="N51" s="9"/>
      <c r="O51" s="9"/>
      <c r="P51" s="9" t="s">
        <v>230</v>
      </c>
      <c r="Q51" s="9"/>
      <c r="R51" s="9"/>
      <c r="S51" s="9"/>
      <c r="T51" s="9"/>
      <c r="U51" s="9" t="s">
        <v>130</v>
      </c>
      <c r="V51" s="9"/>
      <c r="W51" s="9"/>
      <c r="X51" s="145">
        <f>COUNTIF(L51:W51,"A")</f>
        <v>1</v>
      </c>
      <c r="Y51" s="146">
        <f t="shared" si="2"/>
        <v>1</v>
      </c>
      <c r="Z51" s="146">
        <f t="shared" si="3"/>
        <v>1</v>
      </c>
    </row>
    <row r="52" spans="2:27" ht="25.35" customHeight="1">
      <c r="B52" s="191"/>
      <c r="C52" s="192"/>
      <c r="D52" s="191"/>
      <c r="E52" s="191"/>
      <c r="F52" s="191"/>
      <c r="G52" s="191"/>
      <c r="H52" s="9">
        <v>2</v>
      </c>
      <c r="I52" s="190" t="s">
        <v>47</v>
      </c>
      <c r="J52" s="190"/>
      <c r="K52" s="190"/>
      <c r="L52" s="9"/>
      <c r="M52" s="9"/>
      <c r="N52" s="9"/>
      <c r="O52" s="9"/>
      <c r="P52" s="9" t="s">
        <v>229</v>
      </c>
      <c r="Q52" s="9"/>
      <c r="R52" s="9"/>
      <c r="S52" s="9"/>
      <c r="T52" s="9"/>
      <c r="U52" s="9"/>
      <c r="V52" s="9"/>
      <c r="W52" s="9"/>
      <c r="X52" s="145">
        <f t="shared" si="1"/>
        <v>1</v>
      </c>
      <c r="Y52" s="146">
        <f t="shared" si="2"/>
        <v>0</v>
      </c>
      <c r="Z52" s="146">
        <f t="shared" si="3"/>
        <v>0</v>
      </c>
    </row>
    <row r="53" spans="2:27" ht="20.100000000000001" customHeight="1">
      <c r="B53" s="191"/>
      <c r="C53" s="192"/>
      <c r="D53" s="191"/>
      <c r="E53" s="191"/>
      <c r="F53" s="191"/>
      <c r="G53" s="191"/>
      <c r="H53" s="9">
        <v>3</v>
      </c>
      <c r="I53" s="190" t="s">
        <v>48</v>
      </c>
      <c r="J53" s="190"/>
      <c r="K53" s="190"/>
      <c r="L53" s="9"/>
      <c r="M53" s="9" t="s">
        <v>229</v>
      </c>
      <c r="N53" s="9"/>
      <c r="O53" s="9"/>
      <c r="P53" s="9"/>
      <c r="Q53" s="9"/>
      <c r="R53" s="9"/>
      <c r="S53" s="9"/>
      <c r="T53" s="9"/>
      <c r="U53" s="9"/>
      <c r="V53" s="9"/>
      <c r="W53" s="9"/>
      <c r="X53" s="145">
        <f t="shared" si="1"/>
        <v>1</v>
      </c>
      <c r="Y53" s="146">
        <f t="shared" si="2"/>
        <v>0</v>
      </c>
      <c r="Z53" s="146">
        <f t="shared" si="3"/>
        <v>0</v>
      </c>
    </row>
    <row r="54" spans="2:27" ht="19.149999999999999" customHeight="1">
      <c r="B54" s="191"/>
      <c r="C54" s="192"/>
      <c r="D54" s="191"/>
      <c r="E54" s="191"/>
      <c r="F54" s="191"/>
      <c r="G54" s="191"/>
      <c r="H54" s="9">
        <v>4</v>
      </c>
      <c r="I54" s="190" t="s">
        <v>49</v>
      </c>
      <c r="J54" s="190"/>
      <c r="K54" s="190"/>
      <c r="L54" s="9"/>
      <c r="M54" s="9"/>
      <c r="N54" s="9"/>
      <c r="O54" s="9"/>
      <c r="P54" s="9"/>
      <c r="Q54" s="9"/>
      <c r="R54" s="9"/>
      <c r="S54" s="9"/>
      <c r="T54" s="9"/>
      <c r="U54" s="9" t="s">
        <v>229</v>
      </c>
      <c r="V54" s="9"/>
      <c r="W54" s="9"/>
      <c r="X54" s="145">
        <f t="shared" si="1"/>
        <v>1</v>
      </c>
      <c r="Y54" s="146">
        <f t="shared" si="2"/>
        <v>0</v>
      </c>
      <c r="Z54" s="146">
        <f t="shared" si="3"/>
        <v>0</v>
      </c>
    </row>
    <row r="55" spans="2:27" ht="13.35" customHeight="1">
      <c r="B55" s="196">
        <v>10</v>
      </c>
      <c r="C55" s="199" t="s">
        <v>50</v>
      </c>
      <c r="D55" s="196">
        <f>SUM(X55:X58)</f>
        <v>4</v>
      </c>
      <c r="E55" s="196">
        <f t="shared" ref="E55:F55" si="16">SUM(Y55:Y58)</f>
        <v>1</v>
      </c>
      <c r="F55" s="196">
        <f t="shared" si="16"/>
        <v>1</v>
      </c>
      <c r="G55" s="196">
        <f>SUM(D55:F57)</f>
        <v>6</v>
      </c>
      <c r="H55" s="10">
        <v>1</v>
      </c>
      <c r="I55" s="181" t="s">
        <v>51</v>
      </c>
      <c r="J55" s="181"/>
      <c r="K55" s="181"/>
      <c r="L55" s="11"/>
      <c r="M55" s="11" t="s">
        <v>229</v>
      </c>
      <c r="N55" s="11"/>
      <c r="O55" s="11"/>
      <c r="P55" s="11" t="s">
        <v>230</v>
      </c>
      <c r="Q55" s="11"/>
      <c r="R55" s="11"/>
      <c r="S55" s="11"/>
      <c r="T55" s="11" t="s">
        <v>130</v>
      </c>
      <c r="U55" s="11"/>
      <c r="V55" s="11"/>
      <c r="W55" s="10"/>
      <c r="X55" s="139">
        <f t="shared" si="1"/>
        <v>1</v>
      </c>
      <c r="Y55" s="141">
        <f t="shared" si="2"/>
        <v>1</v>
      </c>
      <c r="Z55" s="141">
        <f t="shared" si="3"/>
        <v>1</v>
      </c>
    </row>
    <row r="56" spans="2:27">
      <c r="B56" s="197"/>
      <c r="C56" s="200"/>
      <c r="D56" s="197"/>
      <c r="E56" s="197"/>
      <c r="F56" s="197"/>
      <c r="G56" s="197"/>
      <c r="H56" s="10">
        <v>2</v>
      </c>
      <c r="I56" s="185" t="s">
        <v>52</v>
      </c>
      <c r="J56" s="185"/>
      <c r="K56" s="185"/>
      <c r="L56" s="11"/>
      <c r="M56" s="11"/>
      <c r="N56" s="11"/>
      <c r="O56" s="11"/>
      <c r="P56" s="11" t="s">
        <v>229</v>
      </c>
      <c r="Q56" s="11"/>
      <c r="R56" s="11"/>
      <c r="S56" s="11"/>
      <c r="T56" s="11"/>
      <c r="U56" s="11"/>
      <c r="V56" s="11"/>
      <c r="W56" s="10"/>
      <c r="X56" s="139">
        <f t="shared" si="1"/>
        <v>1</v>
      </c>
      <c r="Y56" s="141">
        <f t="shared" si="2"/>
        <v>0</v>
      </c>
      <c r="Z56" s="141">
        <f t="shared" si="3"/>
        <v>0</v>
      </c>
    </row>
    <row r="57" spans="2:27">
      <c r="B57" s="197"/>
      <c r="C57" s="200"/>
      <c r="D57" s="197"/>
      <c r="E57" s="197"/>
      <c r="F57" s="197"/>
      <c r="G57" s="197"/>
      <c r="H57" s="10">
        <v>3</v>
      </c>
      <c r="I57" s="185" t="s">
        <v>215</v>
      </c>
      <c r="J57" s="185"/>
      <c r="K57" s="185"/>
      <c r="L57" s="11"/>
      <c r="M57" s="11"/>
      <c r="N57" s="11"/>
      <c r="O57" s="11"/>
      <c r="P57" s="11"/>
      <c r="Q57" s="11"/>
      <c r="R57" s="11"/>
      <c r="S57" s="11"/>
      <c r="T57" s="11"/>
      <c r="U57" s="11" t="s">
        <v>229</v>
      </c>
      <c r="V57" s="11"/>
      <c r="W57" s="10"/>
      <c r="X57" s="139">
        <f t="shared" si="1"/>
        <v>1</v>
      </c>
      <c r="Y57" s="141">
        <f t="shared" si="2"/>
        <v>0</v>
      </c>
      <c r="Z57" s="141">
        <f t="shared" si="3"/>
        <v>0</v>
      </c>
    </row>
    <row r="58" spans="2:27">
      <c r="B58" s="198"/>
      <c r="C58" s="201"/>
      <c r="D58" s="198"/>
      <c r="E58" s="198"/>
      <c r="F58" s="198"/>
      <c r="G58" s="198"/>
      <c r="H58" s="10">
        <v>4</v>
      </c>
      <c r="I58" s="187" t="s">
        <v>181</v>
      </c>
      <c r="J58" s="188"/>
      <c r="K58" s="189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 t="s">
        <v>229</v>
      </c>
      <c r="W58" s="10"/>
      <c r="X58" s="139">
        <f t="shared" si="1"/>
        <v>1</v>
      </c>
      <c r="Y58" s="141">
        <f t="shared" si="2"/>
        <v>0</v>
      </c>
      <c r="Z58" s="141">
        <f t="shared" si="3"/>
        <v>0</v>
      </c>
    </row>
    <row r="59" spans="2:27" ht="12.75" customHeight="1">
      <c r="B59" s="191">
        <v>11</v>
      </c>
      <c r="C59" s="192" t="s">
        <v>53</v>
      </c>
      <c r="D59" s="191">
        <f>SUM(X59:X61)</f>
        <v>4</v>
      </c>
      <c r="E59" s="191">
        <f t="shared" ref="E59:F59" si="17">SUM(Y59:Y61)</f>
        <v>1</v>
      </c>
      <c r="F59" s="191">
        <f t="shared" si="17"/>
        <v>1</v>
      </c>
      <c r="G59" s="191">
        <f>SUM(D59:F61)</f>
        <v>6</v>
      </c>
      <c r="H59" s="9">
        <v>1</v>
      </c>
      <c r="I59" s="190" t="s">
        <v>54</v>
      </c>
      <c r="J59" s="190"/>
      <c r="K59" s="190"/>
      <c r="L59" s="9"/>
      <c r="M59" s="9"/>
      <c r="N59" s="9"/>
      <c r="O59" s="9" t="s">
        <v>229</v>
      </c>
      <c r="P59" s="9" t="s">
        <v>235</v>
      </c>
      <c r="Q59" s="9"/>
      <c r="R59" s="9"/>
      <c r="S59" s="9" t="s">
        <v>130</v>
      </c>
      <c r="T59" s="9"/>
      <c r="U59" s="9"/>
      <c r="V59" s="9"/>
      <c r="W59" s="9"/>
      <c r="X59" s="145">
        <f t="shared" si="1"/>
        <v>1</v>
      </c>
      <c r="Y59" s="146">
        <f t="shared" si="2"/>
        <v>1</v>
      </c>
      <c r="Z59" s="146">
        <f t="shared" si="3"/>
        <v>1</v>
      </c>
    </row>
    <row r="60" spans="2:27" ht="13.35" customHeight="1">
      <c r="B60" s="191"/>
      <c r="C60" s="192"/>
      <c r="D60" s="191"/>
      <c r="E60" s="191"/>
      <c r="F60" s="191"/>
      <c r="G60" s="191"/>
      <c r="H60" s="9">
        <v>2</v>
      </c>
      <c r="I60" s="190" t="s">
        <v>243</v>
      </c>
      <c r="J60" s="190"/>
      <c r="K60" s="190"/>
      <c r="L60" s="9"/>
      <c r="M60" s="9"/>
      <c r="N60" s="9"/>
      <c r="O60" s="9"/>
      <c r="P60" s="9" t="s">
        <v>229</v>
      </c>
      <c r="Q60" s="9"/>
      <c r="R60" s="9"/>
      <c r="S60" s="9" t="s">
        <v>229</v>
      </c>
      <c r="T60" s="9"/>
      <c r="U60" s="9"/>
      <c r="V60" s="9"/>
      <c r="W60" s="9"/>
      <c r="X60" s="145">
        <f t="shared" si="1"/>
        <v>2</v>
      </c>
      <c r="Y60" s="146">
        <f t="shared" si="2"/>
        <v>0</v>
      </c>
      <c r="Z60" s="146">
        <f t="shared" si="3"/>
        <v>0</v>
      </c>
    </row>
    <row r="61" spans="2:27">
      <c r="B61" s="191"/>
      <c r="C61" s="192"/>
      <c r="D61" s="191"/>
      <c r="E61" s="191"/>
      <c r="F61" s="191"/>
      <c r="G61" s="191"/>
      <c r="H61" s="9">
        <v>3</v>
      </c>
      <c r="I61" s="190" t="s">
        <v>55</v>
      </c>
      <c r="J61" s="190"/>
      <c r="K61" s="190"/>
      <c r="L61" s="9"/>
      <c r="M61" s="9"/>
      <c r="N61" s="9"/>
      <c r="O61" s="9"/>
      <c r="P61" s="9"/>
      <c r="Q61" s="9"/>
      <c r="R61" s="9"/>
      <c r="S61" s="9" t="s">
        <v>229</v>
      </c>
      <c r="T61" s="9"/>
      <c r="U61" s="9"/>
      <c r="V61" s="9"/>
      <c r="W61" s="9"/>
      <c r="X61" s="145">
        <f t="shared" si="1"/>
        <v>1</v>
      </c>
      <c r="Y61" s="146">
        <f t="shared" si="2"/>
        <v>0</v>
      </c>
      <c r="Z61" s="146">
        <f t="shared" si="3"/>
        <v>0</v>
      </c>
    </row>
    <row r="62" spans="2:27" ht="15.75" customHeight="1">
      <c r="B62" s="182">
        <v>12</v>
      </c>
      <c r="C62" s="183" t="s">
        <v>56</v>
      </c>
      <c r="D62" s="202">
        <f>SUM(X62:X64)</f>
        <v>2</v>
      </c>
      <c r="E62" s="202">
        <f t="shared" ref="E62:F62" si="18">SUM(Y62:Y64)</f>
        <v>1</v>
      </c>
      <c r="F62" s="202">
        <f t="shared" si="18"/>
        <v>1</v>
      </c>
      <c r="G62" s="182">
        <f>SUM(D62:F64)</f>
        <v>4</v>
      </c>
      <c r="H62" s="10">
        <v>1</v>
      </c>
      <c r="I62" s="181" t="s">
        <v>188</v>
      </c>
      <c r="J62" s="181"/>
      <c r="K62" s="181"/>
      <c r="L62" s="10"/>
      <c r="M62" s="11"/>
      <c r="N62" s="11" t="s">
        <v>230</v>
      </c>
      <c r="O62" s="11"/>
      <c r="P62" s="37" t="s">
        <v>130</v>
      </c>
      <c r="Q62" s="21"/>
      <c r="R62" s="11"/>
      <c r="S62" s="11"/>
      <c r="T62" s="11"/>
      <c r="U62" s="11"/>
      <c r="V62" s="11"/>
      <c r="W62" s="10"/>
      <c r="X62" s="139">
        <f t="shared" si="1"/>
        <v>0</v>
      </c>
      <c r="Y62" s="141">
        <f t="shared" si="2"/>
        <v>1</v>
      </c>
      <c r="Z62" s="141">
        <f t="shared" si="3"/>
        <v>1</v>
      </c>
    </row>
    <row r="63" spans="2:27">
      <c r="B63" s="182"/>
      <c r="C63" s="183"/>
      <c r="D63" s="202"/>
      <c r="E63" s="202"/>
      <c r="F63" s="202"/>
      <c r="G63" s="182"/>
      <c r="H63" s="10">
        <v>2</v>
      </c>
      <c r="I63" s="185" t="s">
        <v>57</v>
      </c>
      <c r="J63" s="185"/>
      <c r="K63" s="185"/>
      <c r="L63" s="10"/>
      <c r="M63" s="11" t="s">
        <v>229</v>
      </c>
      <c r="N63" s="11"/>
      <c r="O63" s="11"/>
      <c r="P63" s="11"/>
      <c r="Q63" s="11"/>
      <c r="R63" s="11"/>
      <c r="S63" s="11"/>
      <c r="T63" s="11"/>
      <c r="U63" s="11"/>
      <c r="W63" s="10"/>
      <c r="X63" s="139">
        <f t="shared" si="1"/>
        <v>1</v>
      </c>
      <c r="Y63" s="141">
        <f t="shared" si="2"/>
        <v>0</v>
      </c>
      <c r="Z63" s="141">
        <f t="shared" si="3"/>
        <v>0</v>
      </c>
    </row>
    <row r="64" spans="2:27" ht="12.75" customHeight="1">
      <c r="B64" s="182"/>
      <c r="C64" s="183"/>
      <c r="D64" s="202"/>
      <c r="E64" s="202"/>
      <c r="F64" s="202"/>
      <c r="G64" s="182"/>
      <c r="H64" s="10">
        <v>3</v>
      </c>
      <c r="I64" s="185" t="s">
        <v>271</v>
      </c>
      <c r="J64" s="185"/>
      <c r="K64" s="185"/>
      <c r="L64" s="10"/>
      <c r="M64" s="11"/>
      <c r="N64" s="11"/>
      <c r="O64" s="11"/>
      <c r="Q64" s="11"/>
      <c r="R64" s="11"/>
      <c r="S64" s="11" t="s">
        <v>229</v>
      </c>
      <c r="T64" s="11"/>
      <c r="U64" s="11"/>
      <c r="V64" s="11"/>
      <c r="W64" s="10"/>
      <c r="X64" s="139">
        <f t="shared" si="1"/>
        <v>1</v>
      </c>
      <c r="Y64" s="141">
        <f t="shared" si="2"/>
        <v>0</v>
      </c>
      <c r="Z64" s="141">
        <f t="shared" si="3"/>
        <v>0</v>
      </c>
    </row>
    <row r="65" spans="2:26" ht="12.75" customHeight="1">
      <c r="B65" s="194">
        <v>13</v>
      </c>
      <c r="C65" s="193" t="s">
        <v>58</v>
      </c>
      <c r="D65" s="194">
        <f>SUM(X65:X68)</f>
        <v>4</v>
      </c>
      <c r="E65" s="194">
        <f t="shared" ref="E65:F65" si="19">SUM(Y65:Y68)</f>
        <v>1</v>
      </c>
      <c r="F65" s="194">
        <f t="shared" si="19"/>
        <v>1</v>
      </c>
      <c r="G65" s="194">
        <f>SUM(D65:F66)</f>
        <v>6</v>
      </c>
      <c r="H65" s="9">
        <v>1</v>
      </c>
      <c r="I65" s="207" t="s">
        <v>59</v>
      </c>
      <c r="J65" s="207"/>
      <c r="K65" s="207"/>
      <c r="L65" s="9"/>
      <c r="M65" s="9"/>
      <c r="N65" s="9" t="s">
        <v>229</v>
      </c>
      <c r="O65" s="9"/>
      <c r="P65" s="9"/>
      <c r="Q65" s="9"/>
      <c r="R65" s="9"/>
      <c r="S65" s="9"/>
      <c r="T65" s="9" t="s">
        <v>130</v>
      </c>
      <c r="U65" s="9" t="s">
        <v>230</v>
      </c>
      <c r="V65" s="9"/>
      <c r="W65" s="9"/>
      <c r="X65" s="145">
        <f t="shared" si="1"/>
        <v>1</v>
      </c>
      <c r="Y65" s="146">
        <f t="shared" si="2"/>
        <v>1</v>
      </c>
      <c r="Z65" s="146">
        <f t="shared" si="3"/>
        <v>1</v>
      </c>
    </row>
    <row r="66" spans="2:26" ht="12.75" customHeight="1">
      <c r="B66" s="205"/>
      <c r="C66" s="203"/>
      <c r="D66" s="205"/>
      <c r="E66" s="205"/>
      <c r="F66" s="205"/>
      <c r="G66" s="205"/>
      <c r="H66" s="9">
        <v>2</v>
      </c>
      <c r="I66" s="75" t="s">
        <v>193</v>
      </c>
      <c r="J66" s="75"/>
      <c r="K66" s="75"/>
      <c r="L66" s="78"/>
      <c r="M66" s="78"/>
      <c r="N66" s="78" t="s">
        <v>229</v>
      </c>
      <c r="O66" s="78"/>
      <c r="P66" s="78"/>
      <c r="Q66" s="78"/>
      <c r="R66" s="78"/>
      <c r="S66" s="78"/>
      <c r="T66" s="78"/>
      <c r="U66" s="78" t="s">
        <v>229</v>
      </c>
      <c r="V66" s="75"/>
      <c r="W66" s="9"/>
      <c r="X66" s="145">
        <f t="shared" si="1"/>
        <v>2</v>
      </c>
      <c r="Y66" s="146">
        <f t="shared" si="2"/>
        <v>0</v>
      </c>
      <c r="Z66" s="146">
        <f t="shared" si="3"/>
        <v>0</v>
      </c>
    </row>
    <row r="67" spans="2:26" ht="12.75" customHeight="1">
      <c r="B67" s="205"/>
      <c r="C67" s="203"/>
      <c r="D67" s="205"/>
      <c r="E67" s="205"/>
      <c r="F67" s="205"/>
      <c r="G67" s="205"/>
      <c r="H67" s="9"/>
      <c r="I67" s="208" t="s">
        <v>182</v>
      </c>
      <c r="J67" s="209"/>
      <c r="K67" s="210"/>
      <c r="L67" s="9"/>
      <c r="M67" s="9"/>
      <c r="N67" s="79"/>
      <c r="O67" s="9"/>
      <c r="P67" s="9"/>
      <c r="Q67" s="9"/>
      <c r="R67" s="9"/>
      <c r="S67" s="9"/>
      <c r="T67" s="9"/>
      <c r="U67" s="9"/>
      <c r="V67" s="80"/>
      <c r="W67" s="9"/>
      <c r="X67" s="145">
        <f t="shared" si="1"/>
        <v>0</v>
      </c>
      <c r="Y67" s="146">
        <f t="shared" si="2"/>
        <v>0</v>
      </c>
      <c r="Z67" s="146">
        <f t="shared" si="3"/>
        <v>0</v>
      </c>
    </row>
    <row r="68" spans="2:26" ht="12.75" customHeight="1">
      <c r="B68" s="206"/>
      <c r="C68" s="204"/>
      <c r="D68" s="206"/>
      <c r="E68" s="206"/>
      <c r="F68" s="206"/>
      <c r="G68" s="206"/>
      <c r="H68" s="9">
        <v>3</v>
      </c>
      <c r="I68" s="75" t="s">
        <v>194</v>
      </c>
      <c r="J68" s="75"/>
      <c r="K68" s="75"/>
      <c r="L68" s="9"/>
      <c r="M68" s="9"/>
      <c r="N68" s="81"/>
      <c r="O68" s="9" t="s">
        <v>229</v>
      </c>
      <c r="P68" s="9"/>
      <c r="Q68" s="9"/>
      <c r="R68" s="9"/>
      <c r="S68" s="9"/>
      <c r="T68" s="9"/>
      <c r="U68" s="9"/>
      <c r="V68" s="9"/>
      <c r="W68" s="9"/>
      <c r="X68" s="145">
        <f t="shared" si="1"/>
        <v>1</v>
      </c>
      <c r="Y68" s="146">
        <f t="shared" si="2"/>
        <v>0</v>
      </c>
      <c r="Z68" s="146">
        <f t="shared" si="3"/>
        <v>0</v>
      </c>
    </row>
    <row r="69" spans="2:26" ht="18.399999999999999" customHeight="1">
      <c r="B69" s="196">
        <v>14</v>
      </c>
      <c r="C69" s="199" t="s">
        <v>60</v>
      </c>
      <c r="D69" s="196">
        <f>SUM(X69:X72)</f>
        <v>2</v>
      </c>
      <c r="E69" s="196">
        <f t="shared" ref="E69:F69" si="20">SUM(Y69:Y72)</f>
        <v>1</v>
      </c>
      <c r="F69" s="196">
        <f t="shared" si="20"/>
        <v>1</v>
      </c>
      <c r="G69" s="196">
        <f>SUM(D69:F71)</f>
        <v>4</v>
      </c>
      <c r="H69" s="10">
        <v>1</v>
      </c>
      <c r="I69" s="181" t="s">
        <v>61</v>
      </c>
      <c r="J69" s="181"/>
      <c r="K69" s="181"/>
      <c r="L69" s="10"/>
      <c r="M69" s="10"/>
      <c r="N69" s="11"/>
      <c r="O69" s="11"/>
      <c r="P69" s="11"/>
      <c r="Q69" s="11"/>
      <c r="R69" s="11" t="s">
        <v>130</v>
      </c>
      <c r="S69" s="11"/>
      <c r="T69" s="11"/>
      <c r="U69" s="11"/>
      <c r="V69" s="11"/>
      <c r="W69" s="11"/>
      <c r="X69" s="139">
        <f t="shared" si="1"/>
        <v>0</v>
      </c>
      <c r="Y69" s="141">
        <f t="shared" si="2"/>
        <v>1</v>
      </c>
      <c r="Z69" s="141">
        <f t="shared" si="3"/>
        <v>0</v>
      </c>
    </row>
    <row r="70" spans="2:26" ht="18.399999999999999" customHeight="1">
      <c r="B70" s="197"/>
      <c r="C70" s="200"/>
      <c r="D70" s="197"/>
      <c r="E70" s="197"/>
      <c r="F70" s="197"/>
      <c r="G70" s="197"/>
      <c r="H70" s="10"/>
      <c r="I70" s="181" t="s">
        <v>61</v>
      </c>
      <c r="J70" s="181"/>
      <c r="K70" s="181"/>
      <c r="L70" s="10"/>
      <c r="M70" s="10"/>
      <c r="N70" s="11"/>
      <c r="O70" s="11"/>
      <c r="P70" s="11"/>
      <c r="Q70" s="11"/>
      <c r="R70" s="11" t="s">
        <v>230</v>
      </c>
      <c r="S70" s="11"/>
      <c r="T70" s="11"/>
      <c r="U70" s="11"/>
      <c r="V70" s="11"/>
      <c r="W70" s="11"/>
      <c r="X70" s="139">
        <f t="shared" si="1"/>
        <v>0</v>
      </c>
      <c r="Y70" s="141">
        <f t="shared" si="2"/>
        <v>0</v>
      </c>
      <c r="Z70" s="141">
        <f t="shared" si="3"/>
        <v>1</v>
      </c>
    </row>
    <row r="71" spans="2:26" ht="18.75" customHeight="1">
      <c r="B71" s="197"/>
      <c r="C71" s="200"/>
      <c r="D71" s="197"/>
      <c r="E71" s="197"/>
      <c r="F71" s="197"/>
      <c r="G71" s="197"/>
      <c r="H71" s="10">
        <v>2</v>
      </c>
      <c r="I71" s="185" t="s">
        <v>62</v>
      </c>
      <c r="J71" s="185"/>
      <c r="K71" s="185"/>
      <c r="L71" s="10"/>
      <c r="M71" s="10"/>
      <c r="N71" s="11"/>
      <c r="O71" s="11"/>
      <c r="P71" s="11"/>
      <c r="Q71" s="11"/>
      <c r="R71" s="11"/>
      <c r="S71" s="11"/>
      <c r="T71" s="11"/>
      <c r="U71" s="11"/>
      <c r="V71" s="11" t="s">
        <v>229</v>
      </c>
      <c r="W71" s="11"/>
      <c r="X71" s="139">
        <f t="shared" si="1"/>
        <v>1</v>
      </c>
      <c r="Y71" s="141">
        <f t="shared" si="2"/>
        <v>0</v>
      </c>
      <c r="Z71" s="141">
        <f t="shared" si="3"/>
        <v>0</v>
      </c>
    </row>
    <row r="72" spans="2:26" ht="16.5" customHeight="1">
      <c r="B72" s="198"/>
      <c r="C72" s="201"/>
      <c r="D72" s="198"/>
      <c r="E72" s="198"/>
      <c r="F72" s="198"/>
      <c r="G72" s="198"/>
      <c r="H72" s="10">
        <v>3</v>
      </c>
      <c r="I72" s="241" t="s">
        <v>250</v>
      </c>
      <c r="J72" s="242"/>
      <c r="K72" s="243"/>
      <c r="L72" s="10"/>
      <c r="M72" s="10"/>
      <c r="N72" s="11" t="s">
        <v>229</v>
      </c>
      <c r="O72" s="11"/>
      <c r="P72" s="11"/>
      <c r="Q72" s="11"/>
      <c r="R72" s="11"/>
      <c r="S72" s="11"/>
      <c r="T72" s="11"/>
      <c r="U72" s="11"/>
      <c r="V72" s="11"/>
      <c r="W72" s="11"/>
      <c r="X72" s="139">
        <f t="shared" si="1"/>
        <v>1</v>
      </c>
      <c r="Y72" s="141">
        <f t="shared" si="2"/>
        <v>0</v>
      </c>
      <c r="Z72" s="141">
        <f t="shared" si="3"/>
        <v>0</v>
      </c>
    </row>
    <row r="73" spans="2:26" ht="17.25" customHeight="1">
      <c r="B73" s="191">
        <v>15</v>
      </c>
      <c r="C73" s="192" t="s">
        <v>63</v>
      </c>
      <c r="D73" s="191">
        <f>SUM(X73:X74)</f>
        <v>2</v>
      </c>
      <c r="E73" s="191">
        <f t="shared" ref="E73:F73" si="21">SUM(Y73:Y74)</f>
        <v>1</v>
      </c>
      <c r="F73" s="191">
        <f t="shared" si="21"/>
        <v>1</v>
      </c>
      <c r="G73" s="191">
        <f>SUM(D73:F74)</f>
        <v>4</v>
      </c>
      <c r="H73" s="9">
        <v>1</v>
      </c>
      <c r="I73" s="190" t="s">
        <v>64</v>
      </c>
      <c r="J73" s="190"/>
      <c r="K73" s="190"/>
      <c r="L73" s="9"/>
      <c r="M73" s="9"/>
      <c r="N73" s="9"/>
      <c r="O73" s="9" t="s">
        <v>229</v>
      </c>
      <c r="P73" s="9"/>
      <c r="Q73" s="9"/>
      <c r="R73" s="9"/>
      <c r="S73" s="9"/>
      <c r="T73" s="9" t="s">
        <v>235</v>
      </c>
      <c r="U73" s="9" t="s">
        <v>130</v>
      </c>
      <c r="V73" s="9"/>
      <c r="W73" s="9"/>
      <c r="X73" s="145">
        <f t="shared" si="1"/>
        <v>1</v>
      </c>
      <c r="Y73" s="146">
        <f t="shared" si="2"/>
        <v>1</v>
      </c>
      <c r="Z73" s="146">
        <f t="shared" si="3"/>
        <v>1</v>
      </c>
    </row>
    <row r="74" spans="2:26" ht="13.35" customHeight="1">
      <c r="B74" s="191"/>
      <c r="C74" s="192"/>
      <c r="D74" s="191"/>
      <c r="E74" s="191"/>
      <c r="F74" s="191"/>
      <c r="G74" s="191"/>
      <c r="H74" s="9">
        <v>2</v>
      </c>
      <c r="I74" s="195" t="s">
        <v>219</v>
      </c>
      <c r="J74" s="195"/>
      <c r="K74" s="195"/>
      <c r="L74" s="9"/>
      <c r="M74" s="9"/>
      <c r="N74" s="9"/>
      <c r="O74" s="9"/>
      <c r="P74" s="9"/>
      <c r="Q74" s="9"/>
      <c r="R74" s="9"/>
      <c r="S74" s="9"/>
      <c r="T74" s="9" t="s">
        <v>229</v>
      </c>
      <c r="U74" s="9"/>
      <c r="V74" s="9"/>
      <c r="W74" s="9"/>
      <c r="X74" s="145">
        <f t="shared" si="1"/>
        <v>1</v>
      </c>
      <c r="Y74" s="146">
        <f t="shared" si="2"/>
        <v>0</v>
      </c>
      <c r="Z74" s="146">
        <f t="shared" si="3"/>
        <v>0</v>
      </c>
    </row>
    <row r="75" spans="2:26" ht="12.75" customHeight="1">
      <c r="B75" s="196">
        <v>16</v>
      </c>
      <c r="C75" s="199" t="s">
        <v>65</v>
      </c>
      <c r="D75" s="196">
        <f>SUM(SUM(X75:X78))</f>
        <v>4</v>
      </c>
      <c r="E75" s="196">
        <f t="shared" ref="E75:F75" si="22">SUM(SUM(Y75:Y78))</f>
        <v>1</v>
      </c>
      <c r="F75" s="196">
        <f t="shared" si="22"/>
        <v>1</v>
      </c>
      <c r="G75" s="196">
        <f>SUM(D75:F77)</f>
        <v>6</v>
      </c>
      <c r="H75" s="10">
        <v>1</v>
      </c>
      <c r="I75" s="181" t="s">
        <v>66</v>
      </c>
      <c r="J75" s="181"/>
      <c r="K75" s="181"/>
      <c r="L75" s="10"/>
      <c r="M75" s="11" t="s">
        <v>229</v>
      </c>
      <c r="N75" s="11"/>
      <c r="O75" s="11" t="s">
        <v>130</v>
      </c>
      <c r="P75" s="11"/>
      <c r="Q75" s="11"/>
      <c r="R75" s="11"/>
      <c r="S75" s="11"/>
      <c r="T75" s="11" t="s">
        <v>235</v>
      </c>
      <c r="U75" s="11"/>
      <c r="V75" s="10"/>
      <c r="W75" s="10"/>
      <c r="X75" s="139">
        <f t="shared" si="1"/>
        <v>1</v>
      </c>
      <c r="Y75" s="141">
        <f t="shared" si="2"/>
        <v>1</v>
      </c>
      <c r="Z75" s="141">
        <f t="shared" si="3"/>
        <v>1</v>
      </c>
    </row>
    <row r="76" spans="2:26">
      <c r="B76" s="196"/>
      <c r="C76" s="199"/>
      <c r="D76" s="196"/>
      <c r="E76" s="196"/>
      <c r="F76" s="196"/>
      <c r="G76" s="196"/>
      <c r="H76" s="10">
        <v>2</v>
      </c>
      <c r="I76" s="185" t="s">
        <v>67</v>
      </c>
      <c r="J76" s="185"/>
      <c r="K76" s="185"/>
      <c r="L76" s="10"/>
      <c r="M76" s="11"/>
      <c r="N76" s="11"/>
      <c r="O76" s="11"/>
      <c r="P76" s="11"/>
      <c r="Q76" s="11"/>
      <c r="R76" s="11"/>
      <c r="S76" s="11"/>
      <c r="T76" s="11" t="s">
        <v>229</v>
      </c>
      <c r="U76" s="11"/>
      <c r="V76" s="10"/>
      <c r="W76" s="10"/>
      <c r="X76" s="139">
        <f t="shared" si="1"/>
        <v>1</v>
      </c>
      <c r="Y76" s="141">
        <f t="shared" si="2"/>
        <v>0</v>
      </c>
      <c r="Z76" s="141">
        <f t="shared" si="3"/>
        <v>0</v>
      </c>
    </row>
    <row r="77" spans="2:26">
      <c r="B77" s="196"/>
      <c r="C77" s="199"/>
      <c r="D77" s="196"/>
      <c r="E77" s="196"/>
      <c r="F77" s="196"/>
      <c r="G77" s="196"/>
      <c r="H77" s="10">
        <v>3</v>
      </c>
      <c r="I77" s="185" t="s">
        <v>68</v>
      </c>
      <c r="J77" s="185"/>
      <c r="K77" s="185"/>
      <c r="L77" s="10"/>
      <c r="M77" s="11"/>
      <c r="N77" s="11"/>
      <c r="O77" s="11"/>
      <c r="P77" s="11"/>
      <c r="Q77" s="11"/>
      <c r="R77" s="11"/>
      <c r="S77" s="11"/>
      <c r="T77" s="11" t="s">
        <v>229</v>
      </c>
      <c r="U77" s="11"/>
      <c r="V77" s="10"/>
      <c r="W77" s="10"/>
      <c r="X77" s="139">
        <f t="shared" si="1"/>
        <v>1</v>
      </c>
      <c r="Y77" s="141">
        <f t="shared" si="2"/>
        <v>0</v>
      </c>
      <c r="Z77" s="141">
        <f t="shared" si="3"/>
        <v>0</v>
      </c>
    </row>
    <row r="78" spans="2:26" ht="12.75" customHeight="1">
      <c r="B78" s="196"/>
      <c r="C78" s="199"/>
      <c r="D78" s="196"/>
      <c r="E78" s="196"/>
      <c r="F78" s="196"/>
      <c r="G78" s="196"/>
      <c r="H78" s="10">
        <v>4</v>
      </c>
      <c r="I78" s="185" t="s">
        <v>69</v>
      </c>
      <c r="J78" s="185"/>
      <c r="K78" s="185"/>
      <c r="L78" s="10"/>
      <c r="M78" s="11"/>
      <c r="N78" s="11"/>
      <c r="O78" s="11" t="s">
        <v>229</v>
      </c>
      <c r="P78" s="11"/>
      <c r="Q78" s="11"/>
      <c r="R78" s="11"/>
      <c r="S78" s="11"/>
      <c r="T78" s="11"/>
      <c r="U78" s="11"/>
      <c r="V78" s="10"/>
      <c r="W78" s="10"/>
      <c r="X78" s="139">
        <f t="shared" ref="X78:X93" si="23">COUNTIF(L78:W78,"A")</f>
        <v>1</v>
      </c>
      <c r="Y78" s="141">
        <f t="shared" ref="Y78:Y93" si="24">COUNTIF(L78:W78,"B")</f>
        <v>0</v>
      </c>
      <c r="Z78" s="141">
        <f t="shared" ref="Z78:Z93" si="25">COUNTIF(L78:W78,"BWS")+COUNTIF(L78:W78,"AWS")</f>
        <v>0</v>
      </c>
    </row>
    <row r="79" spans="2:26" ht="19.5" customHeight="1">
      <c r="B79" s="191">
        <v>17</v>
      </c>
      <c r="C79" s="192" t="s">
        <v>70</v>
      </c>
      <c r="D79" s="191">
        <f>SUM(X79:X80)</f>
        <v>2</v>
      </c>
      <c r="E79" s="191">
        <f t="shared" ref="E79:F79" si="26">SUM(Y79:Y80)</f>
        <v>1</v>
      </c>
      <c r="F79" s="191">
        <f t="shared" si="26"/>
        <v>1</v>
      </c>
      <c r="G79" s="191">
        <f>SUM(D79:F80)</f>
        <v>4</v>
      </c>
      <c r="H79" s="9">
        <v>1</v>
      </c>
      <c r="I79" s="195" t="s">
        <v>71</v>
      </c>
      <c r="J79" s="195"/>
      <c r="K79" s="195"/>
      <c r="L79" s="9"/>
      <c r="M79" s="9"/>
      <c r="N79" s="9" t="s">
        <v>229</v>
      </c>
      <c r="O79" s="9" t="s">
        <v>235</v>
      </c>
      <c r="P79" s="9"/>
      <c r="Q79" s="9"/>
      <c r="R79" s="9"/>
      <c r="S79" s="9"/>
      <c r="T79" s="9" t="s">
        <v>130</v>
      </c>
      <c r="U79" s="9"/>
      <c r="V79" s="9"/>
      <c r="W79" s="9"/>
      <c r="X79" s="145">
        <f t="shared" si="23"/>
        <v>1</v>
      </c>
      <c r="Y79" s="146">
        <f t="shared" si="24"/>
        <v>1</v>
      </c>
      <c r="Z79" s="146">
        <f t="shared" si="25"/>
        <v>1</v>
      </c>
    </row>
    <row r="80" spans="2:26" ht="12.95" customHeight="1">
      <c r="B80" s="191"/>
      <c r="C80" s="192"/>
      <c r="D80" s="191"/>
      <c r="E80" s="191"/>
      <c r="F80" s="191"/>
      <c r="G80" s="191"/>
      <c r="H80" s="9">
        <v>2</v>
      </c>
      <c r="I80" s="195" t="s">
        <v>216</v>
      </c>
      <c r="J80" s="195"/>
      <c r="K80" s="195"/>
      <c r="L80" s="9"/>
      <c r="M80" s="9"/>
      <c r="N80" s="9"/>
      <c r="O80" s="9"/>
      <c r="P80" s="9"/>
      <c r="Q80" s="9"/>
      <c r="R80" s="9"/>
      <c r="S80" s="9"/>
      <c r="T80" s="9"/>
      <c r="U80" s="9" t="s">
        <v>229</v>
      </c>
      <c r="V80" s="9"/>
      <c r="W80" s="9"/>
      <c r="X80" s="145">
        <f t="shared" si="23"/>
        <v>1</v>
      </c>
      <c r="Y80" s="146">
        <f t="shared" si="24"/>
        <v>0</v>
      </c>
      <c r="Z80" s="146">
        <f t="shared" si="25"/>
        <v>0</v>
      </c>
    </row>
    <row r="81" spans="2:26" ht="12.75" customHeight="1">
      <c r="B81" s="196">
        <v>18</v>
      </c>
      <c r="C81" s="199" t="s">
        <v>72</v>
      </c>
      <c r="D81" s="196">
        <f>SUM(X81:X84)</f>
        <v>4</v>
      </c>
      <c r="E81" s="196">
        <f t="shared" ref="E81:F81" si="27">SUM(Y81:Y84)</f>
        <v>1</v>
      </c>
      <c r="F81" s="196">
        <f t="shared" si="27"/>
        <v>1</v>
      </c>
      <c r="G81" s="196">
        <f>SUM(D81:F84)</f>
        <v>6</v>
      </c>
      <c r="H81" s="10">
        <v>1</v>
      </c>
      <c r="I81" s="185" t="s">
        <v>73</v>
      </c>
      <c r="J81" s="185"/>
      <c r="K81" s="185"/>
      <c r="L81" s="10"/>
      <c r="M81" s="11"/>
      <c r="N81" s="11" t="s">
        <v>229</v>
      </c>
      <c r="O81" s="11"/>
      <c r="P81" s="11"/>
      <c r="Q81" s="11"/>
      <c r="R81" s="11"/>
      <c r="S81" s="11"/>
      <c r="T81" s="11" t="s">
        <v>130</v>
      </c>
      <c r="U81" s="11" t="s">
        <v>235</v>
      </c>
      <c r="V81" s="11"/>
      <c r="W81" s="10"/>
      <c r="X81" s="139">
        <f t="shared" si="23"/>
        <v>1</v>
      </c>
      <c r="Y81" s="141">
        <f t="shared" si="24"/>
        <v>1</v>
      </c>
      <c r="Z81" s="141">
        <f t="shared" si="25"/>
        <v>1</v>
      </c>
    </row>
    <row r="82" spans="2:26" ht="12.75" customHeight="1">
      <c r="B82" s="197"/>
      <c r="C82" s="200"/>
      <c r="D82" s="197"/>
      <c r="E82" s="197"/>
      <c r="F82" s="197"/>
      <c r="G82" s="197"/>
      <c r="H82" s="10">
        <v>2</v>
      </c>
      <c r="I82" s="117" t="s">
        <v>74</v>
      </c>
      <c r="J82" s="117"/>
      <c r="K82" s="117"/>
      <c r="L82" s="10"/>
      <c r="M82" s="11"/>
      <c r="N82" s="11"/>
      <c r="O82" s="11"/>
      <c r="P82" s="11"/>
      <c r="Q82" s="11"/>
      <c r="R82" s="11"/>
      <c r="S82" s="11"/>
      <c r="T82" s="11"/>
      <c r="U82" s="11" t="s">
        <v>229</v>
      </c>
      <c r="V82" s="11"/>
      <c r="W82" s="10"/>
      <c r="X82" s="139">
        <f t="shared" si="23"/>
        <v>1</v>
      </c>
      <c r="Y82" s="141">
        <f t="shared" si="24"/>
        <v>0</v>
      </c>
      <c r="Z82" s="141">
        <f t="shared" si="25"/>
        <v>0</v>
      </c>
    </row>
    <row r="83" spans="2:26" ht="12.75" customHeight="1">
      <c r="B83" s="197"/>
      <c r="C83" s="200"/>
      <c r="D83" s="197"/>
      <c r="E83" s="197"/>
      <c r="F83" s="197"/>
      <c r="G83" s="197"/>
      <c r="H83" s="10"/>
      <c r="I83" s="187" t="s">
        <v>221</v>
      </c>
      <c r="J83" s="188"/>
      <c r="K83" s="189"/>
      <c r="L83" s="10"/>
      <c r="M83" s="11"/>
      <c r="N83" s="11"/>
      <c r="O83" s="11"/>
      <c r="P83" s="11"/>
      <c r="Q83" s="11"/>
      <c r="R83" s="11"/>
      <c r="S83" s="11"/>
      <c r="T83" s="11" t="s">
        <v>229</v>
      </c>
      <c r="U83" s="11"/>
      <c r="V83" s="11"/>
      <c r="W83" s="10"/>
      <c r="X83" s="139">
        <f t="shared" si="23"/>
        <v>1</v>
      </c>
      <c r="Y83" s="141">
        <f t="shared" si="24"/>
        <v>0</v>
      </c>
      <c r="Z83" s="141">
        <f t="shared" si="25"/>
        <v>0</v>
      </c>
    </row>
    <row r="84" spans="2:26" ht="12.75" customHeight="1">
      <c r="B84" s="198"/>
      <c r="C84" s="201"/>
      <c r="D84" s="198"/>
      <c r="E84" s="198"/>
      <c r="F84" s="198"/>
      <c r="G84" s="198"/>
      <c r="H84" s="10">
        <v>3</v>
      </c>
      <c r="I84" s="185" t="s">
        <v>220</v>
      </c>
      <c r="J84" s="185"/>
      <c r="K84" s="185"/>
      <c r="L84" s="10"/>
      <c r="M84" s="11"/>
      <c r="N84" s="11" t="s">
        <v>229</v>
      </c>
      <c r="O84" s="11"/>
      <c r="P84" s="11"/>
      <c r="Q84" s="11"/>
      <c r="R84" s="11"/>
      <c r="S84" s="11"/>
      <c r="T84" s="11"/>
      <c r="U84" s="11"/>
      <c r="V84" s="11"/>
      <c r="W84" s="10"/>
      <c r="X84" s="139">
        <f t="shared" si="23"/>
        <v>1</v>
      </c>
      <c r="Y84" s="141">
        <f t="shared" si="24"/>
        <v>0</v>
      </c>
      <c r="Z84" s="141">
        <f t="shared" si="25"/>
        <v>0</v>
      </c>
    </row>
    <row r="85" spans="2:26" ht="12.75" customHeight="1">
      <c r="B85" s="191">
        <v>19</v>
      </c>
      <c r="C85" s="192" t="s">
        <v>75</v>
      </c>
      <c r="D85" s="191">
        <f>SUM(X85:X86)</f>
        <v>2</v>
      </c>
      <c r="E85" s="191">
        <f t="shared" ref="E85:F85" si="28">SUM(Y85:Y86)</f>
        <v>1</v>
      </c>
      <c r="F85" s="191">
        <f t="shared" si="28"/>
        <v>1</v>
      </c>
      <c r="G85" s="191">
        <f>SUM(D85:F86)</f>
        <v>4</v>
      </c>
      <c r="H85" s="9">
        <v>1</v>
      </c>
      <c r="I85" s="195" t="s">
        <v>76</v>
      </c>
      <c r="J85" s="195"/>
      <c r="K85" s="195"/>
      <c r="L85" s="9"/>
      <c r="M85" s="9" t="s">
        <v>229</v>
      </c>
      <c r="N85" s="9"/>
      <c r="O85" s="9"/>
      <c r="P85" s="9" t="s">
        <v>230</v>
      </c>
      <c r="Q85" s="9"/>
      <c r="R85" s="9"/>
      <c r="S85" s="9"/>
      <c r="T85" s="9"/>
      <c r="U85" s="9" t="s">
        <v>229</v>
      </c>
      <c r="V85" s="9"/>
      <c r="W85" s="9"/>
      <c r="X85" s="145">
        <f t="shared" si="23"/>
        <v>2</v>
      </c>
      <c r="Y85" s="146">
        <f t="shared" si="24"/>
        <v>0</v>
      </c>
      <c r="Z85" s="146">
        <f t="shared" si="25"/>
        <v>1</v>
      </c>
    </row>
    <row r="86" spans="2:26" ht="12.95" customHeight="1">
      <c r="B86" s="191"/>
      <c r="C86" s="192"/>
      <c r="D86" s="191"/>
      <c r="E86" s="191"/>
      <c r="F86" s="191"/>
      <c r="G86" s="191"/>
      <c r="H86" s="9">
        <v>2</v>
      </c>
      <c r="I86" s="195" t="s">
        <v>217</v>
      </c>
      <c r="J86" s="195"/>
      <c r="K86" s="195"/>
      <c r="L86" s="9"/>
      <c r="M86" s="9"/>
      <c r="N86" s="9"/>
      <c r="O86" s="9"/>
      <c r="P86" s="9" t="s">
        <v>130</v>
      </c>
      <c r="Q86" s="9"/>
      <c r="R86" s="9"/>
      <c r="S86" s="9"/>
      <c r="T86" s="9"/>
      <c r="U86" s="9"/>
      <c r="V86" s="9"/>
      <c r="W86" s="9"/>
      <c r="X86" s="145">
        <f t="shared" si="23"/>
        <v>0</v>
      </c>
      <c r="Y86" s="146">
        <f t="shared" si="24"/>
        <v>1</v>
      </c>
      <c r="Z86" s="146">
        <f t="shared" si="25"/>
        <v>0</v>
      </c>
    </row>
    <row r="87" spans="2:26" ht="12.95" customHeight="1">
      <c r="B87" s="196">
        <v>20</v>
      </c>
      <c r="C87" s="199" t="s">
        <v>77</v>
      </c>
      <c r="D87" s="196">
        <f>SUM(X87:X90)</f>
        <v>4</v>
      </c>
      <c r="E87" s="196">
        <f t="shared" ref="E87:F87" si="29">SUM(Y87:Y90)</f>
        <v>1</v>
      </c>
      <c r="F87" s="196">
        <f t="shared" si="29"/>
        <v>2</v>
      </c>
      <c r="G87" s="196">
        <f>SUM(D87:F90)</f>
        <v>7</v>
      </c>
      <c r="H87" s="10">
        <v>1</v>
      </c>
      <c r="I87" s="185" t="s">
        <v>78</v>
      </c>
      <c r="J87" s="185"/>
      <c r="K87" s="185"/>
      <c r="L87" s="10"/>
      <c r="M87" s="10" t="s">
        <v>130</v>
      </c>
      <c r="N87" s="10"/>
      <c r="O87" s="10"/>
      <c r="P87" s="10" t="s">
        <v>235</v>
      </c>
      <c r="Q87" s="10"/>
      <c r="R87" s="10"/>
      <c r="S87" s="10"/>
      <c r="T87" s="10" t="s">
        <v>229</v>
      </c>
      <c r="U87" s="10" t="s">
        <v>235</v>
      </c>
      <c r="V87" s="10"/>
      <c r="W87" s="10"/>
      <c r="X87" s="139">
        <f t="shared" si="23"/>
        <v>1</v>
      </c>
      <c r="Y87" s="141">
        <f t="shared" si="24"/>
        <v>1</v>
      </c>
      <c r="Z87" s="141">
        <f t="shared" si="25"/>
        <v>2</v>
      </c>
    </row>
    <row r="88" spans="2:26" ht="12.95" customHeight="1">
      <c r="B88" s="197"/>
      <c r="C88" s="200"/>
      <c r="D88" s="197"/>
      <c r="E88" s="197"/>
      <c r="F88" s="197"/>
      <c r="G88" s="197"/>
      <c r="H88" s="10">
        <v>2</v>
      </c>
      <c r="I88" s="185" t="s">
        <v>79</v>
      </c>
      <c r="J88" s="185"/>
      <c r="K88" s="185"/>
      <c r="L88" s="10"/>
      <c r="M88" s="10"/>
      <c r="N88" s="10"/>
      <c r="O88" s="10"/>
      <c r="P88" s="10" t="s">
        <v>229</v>
      </c>
      <c r="Q88" s="10"/>
      <c r="R88" s="10"/>
      <c r="S88" s="10"/>
      <c r="T88" s="10"/>
      <c r="U88" s="10"/>
      <c r="V88" s="10"/>
      <c r="W88" s="10"/>
      <c r="X88" s="139">
        <f t="shared" si="23"/>
        <v>1</v>
      </c>
      <c r="Y88" s="141">
        <f t="shared" si="24"/>
        <v>0</v>
      </c>
      <c r="Z88" s="141">
        <f t="shared" si="25"/>
        <v>0</v>
      </c>
    </row>
    <row r="89" spans="2:26" ht="12.95" customHeight="1">
      <c r="B89" s="197"/>
      <c r="C89" s="200"/>
      <c r="D89" s="197"/>
      <c r="E89" s="197"/>
      <c r="F89" s="197"/>
      <c r="G89" s="197"/>
      <c r="H89" s="10"/>
      <c r="I89" s="187" t="s">
        <v>218</v>
      </c>
      <c r="J89" s="188"/>
      <c r="K89" s="189"/>
      <c r="L89" s="10"/>
      <c r="M89" s="10"/>
      <c r="N89" s="10"/>
      <c r="O89" s="10"/>
      <c r="P89" s="10" t="s">
        <v>229</v>
      </c>
      <c r="Q89" s="10"/>
      <c r="R89" s="10"/>
      <c r="S89" s="10"/>
      <c r="T89" s="10"/>
      <c r="U89" s="10"/>
      <c r="V89" s="10"/>
      <c r="W89" s="10"/>
      <c r="X89" s="139">
        <f t="shared" si="23"/>
        <v>1</v>
      </c>
      <c r="Y89" s="141">
        <f t="shared" si="24"/>
        <v>0</v>
      </c>
      <c r="Z89" s="141">
        <f t="shared" si="25"/>
        <v>0</v>
      </c>
    </row>
    <row r="90" spans="2:26" ht="12.95" customHeight="1">
      <c r="B90" s="198"/>
      <c r="C90" s="201"/>
      <c r="D90" s="198"/>
      <c r="E90" s="198"/>
      <c r="F90" s="198"/>
      <c r="G90" s="198"/>
      <c r="H90" s="10">
        <v>3</v>
      </c>
      <c r="I90" s="185" t="s">
        <v>251</v>
      </c>
      <c r="J90" s="185"/>
      <c r="K90" s="185"/>
      <c r="L90" s="10"/>
      <c r="M90" s="10"/>
      <c r="N90" s="10"/>
      <c r="O90" s="10"/>
      <c r="P90" s="10"/>
      <c r="Q90" s="10"/>
      <c r="R90" s="10"/>
      <c r="S90" s="10"/>
      <c r="T90" s="10" t="s">
        <v>229</v>
      </c>
      <c r="U90" s="10"/>
      <c r="V90" s="10"/>
      <c r="W90" s="10"/>
      <c r="X90" s="139">
        <f t="shared" si="23"/>
        <v>1</v>
      </c>
      <c r="Y90" s="141">
        <f t="shared" si="24"/>
        <v>0</v>
      </c>
      <c r="Z90" s="141">
        <f t="shared" si="25"/>
        <v>0</v>
      </c>
    </row>
    <row r="91" spans="2:26" ht="16.149999999999999" customHeight="1">
      <c r="B91" s="191">
        <v>21</v>
      </c>
      <c r="C91" s="192" t="s">
        <v>80</v>
      </c>
      <c r="D91" s="191">
        <f>SUM(X91:X93)</f>
        <v>2</v>
      </c>
      <c r="E91" s="191">
        <f t="shared" ref="E91:F91" si="30">SUM(Y91:Y93)</f>
        <v>1</v>
      </c>
      <c r="F91" s="191">
        <f t="shared" si="30"/>
        <v>1</v>
      </c>
      <c r="G91" s="191">
        <f>SUM(D91:F93)</f>
        <v>4</v>
      </c>
      <c r="H91" s="9">
        <v>1</v>
      </c>
      <c r="I91" s="195" t="s">
        <v>81</v>
      </c>
      <c r="J91" s="195"/>
      <c r="K91" s="195"/>
      <c r="L91" s="9"/>
      <c r="M91" s="9"/>
      <c r="N91" s="9" t="s">
        <v>230</v>
      </c>
      <c r="O91" s="68"/>
      <c r="P91" s="174" t="s">
        <v>130</v>
      </c>
      <c r="Q91" s="127"/>
      <c r="R91" s="68"/>
      <c r="S91" s="68"/>
      <c r="T91" s="9"/>
      <c r="U91" s="9"/>
      <c r="V91" s="9"/>
      <c r="W91" s="9"/>
      <c r="X91" s="145">
        <f t="shared" si="23"/>
        <v>0</v>
      </c>
      <c r="Y91" s="146">
        <f t="shared" si="24"/>
        <v>1</v>
      </c>
      <c r="Z91" s="146">
        <f t="shared" si="25"/>
        <v>1</v>
      </c>
    </row>
    <row r="92" spans="2:26" ht="15.2" customHeight="1">
      <c r="B92" s="191"/>
      <c r="C92" s="192"/>
      <c r="D92" s="191"/>
      <c r="E92" s="191"/>
      <c r="F92" s="191"/>
      <c r="G92" s="191"/>
      <c r="H92" s="9">
        <v>2</v>
      </c>
      <c r="I92" s="190" t="s">
        <v>206</v>
      </c>
      <c r="J92" s="190"/>
      <c r="K92" s="190"/>
      <c r="L92" s="9"/>
      <c r="M92" s="9" t="s">
        <v>229</v>
      </c>
      <c r="N92" s="9"/>
      <c r="O92" s="9"/>
      <c r="P92" s="68"/>
      <c r="Q92" s="68"/>
      <c r="R92" s="68"/>
      <c r="S92" s="68"/>
      <c r="T92" s="9"/>
      <c r="U92" s="9"/>
      <c r="V92" s="9"/>
      <c r="W92" s="9"/>
      <c r="X92" s="145">
        <f t="shared" si="23"/>
        <v>1</v>
      </c>
      <c r="Y92" s="146">
        <f t="shared" si="24"/>
        <v>0</v>
      </c>
      <c r="Z92" s="146">
        <f t="shared" si="25"/>
        <v>0</v>
      </c>
    </row>
    <row r="93" spans="2:26" ht="12.75" customHeight="1">
      <c r="B93" s="191"/>
      <c r="C93" s="192"/>
      <c r="D93" s="191"/>
      <c r="E93" s="191"/>
      <c r="F93" s="191"/>
      <c r="G93" s="191"/>
      <c r="H93" s="9">
        <v>3</v>
      </c>
      <c r="I93" s="195" t="s">
        <v>255</v>
      </c>
      <c r="J93" s="195"/>
      <c r="K93" s="195"/>
      <c r="L93" s="9"/>
      <c r="M93" s="9"/>
      <c r="N93" s="9"/>
      <c r="O93" s="68"/>
      <c r="P93" s="68"/>
      <c r="Q93" s="67"/>
      <c r="R93" s="68"/>
      <c r="S93" s="68" t="s">
        <v>229</v>
      </c>
      <c r="T93" s="9"/>
      <c r="U93" s="9"/>
      <c r="V93" s="9"/>
      <c r="W93" s="9"/>
      <c r="X93" s="145">
        <f t="shared" si="23"/>
        <v>1</v>
      </c>
      <c r="Y93" s="146">
        <f t="shared" si="24"/>
        <v>0</v>
      </c>
      <c r="Z93" s="146">
        <f t="shared" si="25"/>
        <v>0</v>
      </c>
    </row>
    <row r="94" spans="2:26" ht="12.75" customHeight="1">
      <c r="B94" s="196">
        <v>22</v>
      </c>
      <c r="C94" s="199" t="s">
        <v>82</v>
      </c>
      <c r="D94" s="196">
        <f>SUM(X94:X101)</f>
        <v>10</v>
      </c>
      <c r="E94" s="196">
        <f>SUM(Y94:Y101)</f>
        <v>2</v>
      </c>
      <c r="F94" s="196">
        <f>SUM(Z94:Z101)</f>
        <v>1</v>
      </c>
      <c r="G94" s="196">
        <f>SUM(D94:F96)</f>
        <v>13</v>
      </c>
      <c r="H94" s="10">
        <v>1</v>
      </c>
      <c r="I94" s="185" t="s">
        <v>83</v>
      </c>
      <c r="J94" s="185"/>
      <c r="K94" s="185"/>
      <c r="L94" s="14"/>
      <c r="M94" s="14" t="s">
        <v>229</v>
      </c>
      <c r="N94" s="10" t="s">
        <v>230</v>
      </c>
      <c r="O94" s="14" t="s">
        <v>130</v>
      </c>
      <c r="P94" s="14"/>
      <c r="Q94" s="14"/>
      <c r="R94" s="14"/>
      <c r="S94" s="14"/>
      <c r="T94" s="10"/>
      <c r="U94" s="14"/>
      <c r="V94" s="10"/>
      <c r="W94" s="14"/>
      <c r="X94" s="139">
        <f>COUNTIF(L94:W94,"A")</f>
        <v>1</v>
      </c>
      <c r="Y94" s="141">
        <f>COUNTIF(L94:W94,"B")</f>
        <v>1</v>
      </c>
      <c r="Z94" s="141">
        <f>COUNTIF(L94:W94,"BWS")+COUNTIF(L94:W94,"AWS")</f>
        <v>1</v>
      </c>
    </row>
    <row r="95" spans="2:26" ht="12.75" customHeight="1">
      <c r="B95" s="197"/>
      <c r="C95" s="200"/>
      <c r="D95" s="197"/>
      <c r="E95" s="197"/>
      <c r="F95" s="197"/>
      <c r="G95" s="197"/>
      <c r="H95" s="10">
        <v>2</v>
      </c>
      <c r="I95" s="181" t="s">
        <v>84</v>
      </c>
      <c r="J95" s="181"/>
      <c r="K95" s="181"/>
      <c r="L95" s="14"/>
      <c r="M95" s="14"/>
      <c r="N95" s="14" t="s">
        <v>229</v>
      </c>
      <c r="O95" s="14"/>
      <c r="P95" s="10"/>
      <c r="Q95" s="14"/>
      <c r="R95" s="14"/>
      <c r="S95" s="14"/>
      <c r="T95" s="14"/>
      <c r="U95" s="14" t="s">
        <v>130</v>
      </c>
      <c r="V95" s="10"/>
      <c r="W95" s="14"/>
      <c r="X95" s="139">
        <f t="shared" ref="X95:X119" si="31">COUNTIF(L95:W95,"A")</f>
        <v>1</v>
      </c>
      <c r="Y95" s="141">
        <f t="shared" ref="Y95:Y119" si="32">COUNTIF(L95:W95,"B")</f>
        <v>1</v>
      </c>
      <c r="Z95" s="141">
        <f t="shared" ref="Z95:Z119" si="33">COUNTIF(L95:W95,"BWS")+COUNTIF(L95:W95,"AWS")</f>
        <v>0</v>
      </c>
    </row>
    <row r="96" spans="2:26">
      <c r="B96" s="197"/>
      <c r="C96" s="200"/>
      <c r="D96" s="197"/>
      <c r="E96" s="197"/>
      <c r="F96" s="197"/>
      <c r="G96" s="197"/>
      <c r="H96" s="10">
        <v>3</v>
      </c>
      <c r="I96" s="185" t="s">
        <v>85</v>
      </c>
      <c r="J96" s="185"/>
      <c r="K96" s="185"/>
      <c r="L96" s="14"/>
      <c r="M96" s="14"/>
      <c r="N96" s="14"/>
      <c r="O96" s="14"/>
      <c r="P96" s="10" t="s">
        <v>229</v>
      </c>
      <c r="Q96" s="14"/>
      <c r="R96" s="14"/>
      <c r="S96" s="14"/>
      <c r="T96" s="10"/>
      <c r="U96" s="14"/>
      <c r="V96" s="10" t="s">
        <v>229</v>
      </c>
      <c r="W96" s="14"/>
      <c r="X96" s="139">
        <f t="shared" si="31"/>
        <v>2</v>
      </c>
      <c r="Y96" s="141">
        <f t="shared" si="32"/>
        <v>0</v>
      </c>
      <c r="Z96" s="141">
        <f t="shared" si="33"/>
        <v>0</v>
      </c>
    </row>
    <row r="97" spans="2:26">
      <c r="B97" s="197"/>
      <c r="C97" s="200"/>
      <c r="D97" s="197"/>
      <c r="E97" s="197"/>
      <c r="F97" s="197"/>
      <c r="G97" s="197"/>
      <c r="H97" s="10">
        <v>4</v>
      </c>
      <c r="I97" s="187" t="s">
        <v>210</v>
      </c>
      <c r="J97" s="188"/>
      <c r="K97" s="189"/>
      <c r="L97" s="14"/>
      <c r="M97" s="14"/>
      <c r="N97" s="14"/>
      <c r="O97" s="14"/>
      <c r="P97" s="10"/>
      <c r="Q97" s="14"/>
      <c r="R97" s="14"/>
      <c r="S97" s="14"/>
      <c r="T97" s="14" t="s">
        <v>229</v>
      </c>
      <c r="U97" s="14"/>
      <c r="V97" s="14"/>
      <c r="W97" s="14"/>
      <c r="X97" s="139">
        <f t="shared" si="31"/>
        <v>1</v>
      </c>
      <c r="Y97" s="141">
        <f t="shared" si="32"/>
        <v>0</v>
      </c>
      <c r="Z97" s="141">
        <f t="shared" si="33"/>
        <v>0</v>
      </c>
    </row>
    <row r="98" spans="2:26">
      <c r="B98" s="197"/>
      <c r="C98" s="200"/>
      <c r="D98" s="197"/>
      <c r="E98" s="197"/>
      <c r="F98" s="197"/>
      <c r="G98" s="197"/>
      <c r="H98" s="10">
        <v>5</v>
      </c>
      <c r="I98" s="185" t="s">
        <v>86</v>
      </c>
      <c r="J98" s="185"/>
      <c r="K98" s="185"/>
      <c r="L98" s="14"/>
      <c r="M98" s="14"/>
      <c r="N98" s="14"/>
      <c r="O98" s="14"/>
      <c r="P98" s="14" t="s">
        <v>229</v>
      </c>
      <c r="Q98" s="14"/>
      <c r="R98" s="14"/>
      <c r="S98" s="14"/>
      <c r="T98" s="14" t="s">
        <v>229</v>
      </c>
      <c r="U98" s="14"/>
      <c r="V98" s="15"/>
      <c r="W98" s="14"/>
      <c r="X98" s="139">
        <f t="shared" si="31"/>
        <v>2</v>
      </c>
      <c r="Y98" s="141">
        <f t="shared" si="32"/>
        <v>0</v>
      </c>
      <c r="Z98" s="141">
        <f t="shared" si="33"/>
        <v>0</v>
      </c>
    </row>
    <row r="99" spans="2:26">
      <c r="B99" s="197"/>
      <c r="C99" s="200"/>
      <c r="D99" s="197"/>
      <c r="E99" s="197"/>
      <c r="F99" s="197"/>
      <c r="G99" s="197"/>
      <c r="H99" s="10">
        <v>6</v>
      </c>
      <c r="I99" s="185" t="s">
        <v>87</v>
      </c>
      <c r="J99" s="185"/>
      <c r="K99" s="185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5"/>
      <c r="W99" s="14"/>
      <c r="X99" s="139">
        <f t="shared" si="31"/>
        <v>0</v>
      </c>
      <c r="Y99" s="141">
        <f t="shared" si="32"/>
        <v>0</v>
      </c>
      <c r="Z99" s="141">
        <f t="shared" si="33"/>
        <v>0</v>
      </c>
    </row>
    <row r="100" spans="2:26" ht="12.75" customHeight="1">
      <c r="B100" s="197"/>
      <c r="C100" s="200"/>
      <c r="D100" s="197"/>
      <c r="E100" s="197"/>
      <c r="F100" s="197"/>
      <c r="G100" s="197"/>
      <c r="H100" s="10">
        <v>7</v>
      </c>
      <c r="I100" s="186" t="s">
        <v>88</v>
      </c>
      <c r="J100" s="186"/>
      <c r="K100" s="186"/>
      <c r="L100" s="14"/>
      <c r="M100" s="14"/>
      <c r="N100" s="10" t="s">
        <v>229</v>
      </c>
      <c r="O100" s="14"/>
      <c r="P100" s="14"/>
      <c r="Q100" s="14"/>
      <c r="R100" s="14"/>
      <c r="S100" s="14"/>
      <c r="T100" s="14"/>
      <c r="U100" s="14"/>
      <c r="V100" s="10" t="s">
        <v>229</v>
      </c>
      <c r="W100" s="14"/>
      <c r="X100" s="139">
        <f t="shared" si="31"/>
        <v>2</v>
      </c>
      <c r="Y100" s="141">
        <f t="shared" si="32"/>
        <v>0</v>
      </c>
      <c r="Z100" s="141">
        <f t="shared" si="33"/>
        <v>0</v>
      </c>
    </row>
    <row r="101" spans="2:26" ht="12.75" customHeight="1">
      <c r="B101" s="197"/>
      <c r="C101" s="200"/>
      <c r="D101" s="197"/>
      <c r="E101" s="197"/>
      <c r="F101" s="197"/>
      <c r="G101" s="197"/>
      <c r="H101" s="10">
        <v>8</v>
      </c>
      <c r="I101" s="186" t="s">
        <v>228</v>
      </c>
      <c r="J101" s="186"/>
      <c r="K101" s="186"/>
      <c r="L101" s="14"/>
      <c r="M101" s="14" t="s">
        <v>229</v>
      </c>
      <c r="N101" s="10"/>
      <c r="O101" s="14"/>
      <c r="P101" s="14"/>
      <c r="Q101" s="14"/>
      <c r="R101" s="14"/>
      <c r="S101" s="14"/>
      <c r="T101" s="14"/>
      <c r="U101" s="14"/>
      <c r="V101" s="10"/>
      <c r="W101" s="14"/>
      <c r="X101" s="139">
        <f t="shared" si="31"/>
        <v>1</v>
      </c>
      <c r="Y101" s="141">
        <f t="shared" si="32"/>
        <v>0</v>
      </c>
      <c r="Z101" s="141">
        <f t="shared" si="33"/>
        <v>0</v>
      </c>
    </row>
    <row r="102" spans="2:26" ht="12.75" customHeight="1">
      <c r="B102" s="196">
        <v>23</v>
      </c>
      <c r="C102" s="193" t="s">
        <v>89</v>
      </c>
      <c r="D102" s="194">
        <f>SUM(X102:X106)</f>
        <v>4</v>
      </c>
      <c r="E102" s="194">
        <f t="shared" ref="E102:F102" si="34">SUM(Y102:Y106)</f>
        <v>1</v>
      </c>
      <c r="F102" s="194">
        <f t="shared" si="34"/>
        <v>1</v>
      </c>
      <c r="G102" s="194">
        <f>SUM(D102:F106)</f>
        <v>6</v>
      </c>
      <c r="H102" s="9">
        <v>1</v>
      </c>
      <c r="I102" s="195" t="s">
        <v>90</v>
      </c>
      <c r="J102" s="195"/>
      <c r="K102" s="195"/>
      <c r="L102" s="16"/>
      <c r="M102" s="16" t="s">
        <v>229</v>
      </c>
      <c r="N102" s="16" t="s">
        <v>235</v>
      </c>
      <c r="O102" s="16"/>
      <c r="P102" s="9"/>
      <c r="Q102" s="16" t="s">
        <v>130</v>
      </c>
      <c r="R102" s="16"/>
      <c r="S102" s="16"/>
      <c r="T102" s="9"/>
      <c r="U102" s="16" t="s">
        <v>229</v>
      </c>
      <c r="V102" s="9"/>
      <c r="W102" s="16"/>
      <c r="X102" s="143">
        <f>COUNTIF(L102:W102,"A")</f>
        <v>2</v>
      </c>
      <c r="Y102" s="144">
        <f t="shared" si="32"/>
        <v>1</v>
      </c>
      <c r="Z102" s="144">
        <f t="shared" si="33"/>
        <v>1</v>
      </c>
    </row>
    <row r="103" spans="2:26" ht="12.75" customHeight="1">
      <c r="B103" s="196"/>
      <c r="C103" s="193"/>
      <c r="D103" s="194"/>
      <c r="E103" s="194"/>
      <c r="F103" s="194"/>
      <c r="G103" s="194"/>
      <c r="H103" s="9">
        <v>2</v>
      </c>
      <c r="I103" s="190" t="s">
        <v>91</v>
      </c>
      <c r="J103" s="190"/>
      <c r="K103" s="190"/>
      <c r="L103" s="16"/>
      <c r="M103" s="16"/>
      <c r="N103" s="16"/>
      <c r="O103" s="16" t="s">
        <v>229</v>
      </c>
      <c r="P103" s="9"/>
      <c r="Q103" s="16"/>
      <c r="R103" s="16"/>
      <c r="S103" s="16"/>
      <c r="T103" s="9"/>
      <c r="U103" s="16"/>
      <c r="V103" s="9"/>
      <c r="W103" s="16"/>
      <c r="X103" s="143">
        <f t="shared" si="31"/>
        <v>1</v>
      </c>
      <c r="Y103" s="144">
        <f t="shared" si="32"/>
        <v>0</v>
      </c>
      <c r="Z103" s="144">
        <f t="shared" si="33"/>
        <v>0</v>
      </c>
    </row>
    <row r="104" spans="2:26" ht="12.75" customHeight="1">
      <c r="B104" s="196"/>
      <c r="C104" s="193"/>
      <c r="D104" s="194"/>
      <c r="E104" s="194"/>
      <c r="F104" s="194"/>
      <c r="G104" s="194"/>
      <c r="H104" s="9">
        <v>3</v>
      </c>
      <c r="I104" s="190" t="s">
        <v>92</v>
      </c>
      <c r="J104" s="190"/>
      <c r="K104" s="190"/>
      <c r="L104" s="16"/>
      <c r="M104" s="16"/>
      <c r="N104" s="16"/>
      <c r="O104" s="16"/>
      <c r="P104" s="9"/>
      <c r="Q104" s="16"/>
      <c r="R104" s="16"/>
      <c r="S104" s="16"/>
      <c r="T104" s="9"/>
      <c r="U104" s="16"/>
      <c r="V104" s="9"/>
      <c r="W104" s="16"/>
      <c r="X104" s="143">
        <f t="shared" si="31"/>
        <v>0</v>
      </c>
      <c r="Y104" s="144">
        <f t="shared" si="32"/>
        <v>0</v>
      </c>
      <c r="Z104" s="144">
        <f t="shared" si="33"/>
        <v>0</v>
      </c>
    </row>
    <row r="105" spans="2:26" ht="12.75" customHeight="1">
      <c r="B105" s="196"/>
      <c r="C105" s="193"/>
      <c r="D105" s="194"/>
      <c r="E105" s="194"/>
      <c r="F105" s="194"/>
      <c r="G105" s="194"/>
      <c r="H105" s="9">
        <v>4</v>
      </c>
      <c r="I105" s="190" t="s">
        <v>222</v>
      </c>
      <c r="J105" s="190"/>
      <c r="K105" s="190"/>
      <c r="L105" s="16"/>
      <c r="M105" s="16"/>
      <c r="N105" s="16"/>
      <c r="O105" s="16"/>
      <c r="P105" s="9"/>
      <c r="Q105" s="142"/>
      <c r="R105" s="16"/>
      <c r="S105" s="16"/>
      <c r="T105" s="9"/>
      <c r="U105" s="16"/>
      <c r="V105" s="9"/>
      <c r="W105" s="16"/>
      <c r="X105" s="143">
        <f t="shared" si="31"/>
        <v>0</v>
      </c>
      <c r="Y105" s="144">
        <f t="shared" si="32"/>
        <v>0</v>
      </c>
      <c r="Z105" s="144">
        <f t="shared" si="33"/>
        <v>0</v>
      </c>
    </row>
    <row r="106" spans="2:26" ht="12.75" customHeight="1">
      <c r="B106" s="196"/>
      <c r="C106" s="193"/>
      <c r="D106" s="194"/>
      <c r="E106" s="194"/>
      <c r="F106" s="194"/>
      <c r="G106" s="194"/>
      <c r="H106" s="9">
        <v>5</v>
      </c>
      <c r="I106" s="190" t="s">
        <v>236</v>
      </c>
      <c r="J106" s="190"/>
      <c r="K106" s="190"/>
      <c r="L106" s="16"/>
      <c r="M106" s="16"/>
      <c r="N106" s="16"/>
      <c r="O106" s="173" t="s">
        <v>229</v>
      </c>
      <c r="P106" s="9"/>
      <c r="Q106" s="17"/>
      <c r="R106" s="16"/>
      <c r="S106" s="16"/>
      <c r="T106" s="16"/>
      <c r="U106" s="16"/>
      <c r="V106" s="9"/>
      <c r="W106" s="16"/>
      <c r="X106" s="143">
        <f t="shared" si="31"/>
        <v>1</v>
      </c>
      <c r="Y106" s="144">
        <f t="shared" si="32"/>
        <v>0</v>
      </c>
      <c r="Z106" s="144">
        <f t="shared" si="33"/>
        <v>0</v>
      </c>
    </row>
    <row r="107" spans="2:26" ht="12.75" customHeight="1">
      <c r="B107" s="13">
        <v>24</v>
      </c>
      <c r="C107" s="18" t="s">
        <v>93</v>
      </c>
      <c r="D107" s="13">
        <f>X107</f>
        <v>2</v>
      </c>
      <c r="E107" s="13">
        <f t="shared" ref="E107:F107" si="35">Y107</f>
        <v>1</v>
      </c>
      <c r="F107" s="13">
        <f t="shared" si="35"/>
        <v>1</v>
      </c>
      <c r="G107" s="19">
        <f>SUM(D107:F107)</f>
        <v>4</v>
      </c>
      <c r="H107" s="10">
        <v>1</v>
      </c>
      <c r="I107" s="185" t="s">
        <v>94</v>
      </c>
      <c r="J107" s="185"/>
      <c r="K107" s="185"/>
      <c r="L107" s="14"/>
      <c r="M107" s="14" t="s">
        <v>229</v>
      </c>
      <c r="N107" s="10"/>
      <c r="O107" s="14" t="s">
        <v>230</v>
      </c>
      <c r="P107" s="14"/>
      <c r="Q107" s="14" t="s">
        <v>130</v>
      </c>
      <c r="R107" s="14"/>
      <c r="S107" s="14"/>
      <c r="T107" s="14"/>
      <c r="U107" s="14" t="s">
        <v>229</v>
      </c>
      <c r="V107" s="14"/>
      <c r="W107" s="14"/>
      <c r="X107" s="139">
        <f t="shared" si="31"/>
        <v>2</v>
      </c>
      <c r="Y107" s="141">
        <f t="shared" si="32"/>
        <v>1</v>
      </c>
      <c r="Z107" s="141">
        <f t="shared" si="33"/>
        <v>1</v>
      </c>
    </row>
    <row r="108" spans="2:26" ht="12.75" customHeight="1">
      <c r="B108" s="194">
        <v>25</v>
      </c>
      <c r="C108" s="192" t="s">
        <v>95</v>
      </c>
      <c r="D108" s="194">
        <f>SUM(X108:X110)</f>
        <v>4</v>
      </c>
      <c r="E108" s="194">
        <f t="shared" ref="E108:F108" si="36">SUM(Y108:Y110)</f>
        <v>1</v>
      </c>
      <c r="F108" s="194">
        <f t="shared" si="36"/>
        <v>1</v>
      </c>
      <c r="G108" s="250">
        <f>SUM(D108:F110)</f>
        <v>6</v>
      </c>
      <c r="H108" s="9">
        <v>1</v>
      </c>
      <c r="I108" s="195" t="s">
        <v>96</v>
      </c>
      <c r="J108" s="195"/>
      <c r="K108" s="195"/>
      <c r="L108" s="16"/>
      <c r="M108" s="16" t="s">
        <v>229</v>
      </c>
      <c r="N108" s="9"/>
      <c r="O108" s="16" t="s">
        <v>235</v>
      </c>
      <c r="P108" s="16"/>
      <c r="Q108" s="16" t="s">
        <v>130</v>
      </c>
      <c r="R108" s="16"/>
      <c r="S108" s="16"/>
      <c r="T108" s="9"/>
      <c r="U108" s="16" t="s">
        <v>229</v>
      </c>
      <c r="V108" s="16"/>
      <c r="W108" s="16"/>
      <c r="X108" s="143">
        <f t="shared" si="31"/>
        <v>2</v>
      </c>
      <c r="Y108" s="144">
        <f t="shared" si="32"/>
        <v>1</v>
      </c>
      <c r="Z108" s="144">
        <f t="shared" si="33"/>
        <v>1</v>
      </c>
    </row>
    <row r="109" spans="2:26" ht="12.75" customHeight="1">
      <c r="B109" s="194"/>
      <c r="C109" s="192"/>
      <c r="D109" s="194"/>
      <c r="E109" s="194"/>
      <c r="F109" s="194"/>
      <c r="G109" s="250"/>
      <c r="H109" s="9">
        <v>2</v>
      </c>
      <c r="I109" s="178" t="s">
        <v>264</v>
      </c>
      <c r="J109" s="179"/>
      <c r="K109" s="180"/>
      <c r="L109" s="16"/>
      <c r="M109" s="16"/>
      <c r="N109" s="9"/>
      <c r="O109" s="16" t="s">
        <v>229</v>
      </c>
      <c r="P109" s="16"/>
      <c r="Q109" s="16"/>
      <c r="R109" s="16"/>
      <c r="S109" s="16"/>
      <c r="T109" s="9"/>
      <c r="U109" s="16"/>
      <c r="V109" s="16"/>
      <c r="W109" s="16"/>
      <c r="X109" s="143">
        <f t="shared" si="31"/>
        <v>1</v>
      </c>
      <c r="Y109" s="144">
        <f t="shared" si="32"/>
        <v>0</v>
      </c>
      <c r="Z109" s="144">
        <f t="shared" si="33"/>
        <v>0</v>
      </c>
    </row>
    <row r="110" spans="2:26" ht="12.75" customHeight="1">
      <c r="B110" s="194"/>
      <c r="C110" s="192"/>
      <c r="D110" s="194"/>
      <c r="E110" s="194"/>
      <c r="F110" s="194"/>
      <c r="G110" s="250"/>
      <c r="H110" s="9">
        <v>3</v>
      </c>
      <c r="I110" s="251" t="s">
        <v>265</v>
      </c>
      <c r="J110" s="251"/>
      <c r="K110" s="251"/>
      <c r="L110" s="16"/>
      <c r="M110" s="16"/>
      <c r="N110" s="9"/>
      <c r="O110" s="16" t="s">
        <v>229</v>
      </c>
      <c r="P110" s="16"/>
      <c r="Q110" s="16"/>
      <c r="R110" s="16"/>
      <c r="S110" s="16"/>
      <c r="T110" s="16"/>
      <c r="U110" s="16"/>
      <c r="V110" s="16"/>
      <c r="W110" s="16"/>
      <c r="X110" s="143">
        <f t="shared" si="31"/>
        <v>1</v>
      </c>
      <c r="Y110" s="144">
        <f t="shared" si="32"/>
        <v>0</v>
      </c>
      <c r="Z110" s="144">
        <f t="shared" si="33"/>
        <v>0</v>
      </c>
    </row>
    <row r="111" spans="2:26" ht="12.75" customHeight="1">
      <c r="B111" s="182">
        <v>26</v>
      </c>
      <c r="C111" s="183" t="s">
        <v>97</v>
      </c>
      <c r="D111" s="184">
        <f>SUM(X111:X112)</f>
        <v>2</v>
      </c>
      <c r="E111" s="184">
        <f t="shared" ref="E111:F111" si="37">SUM(Y111:Y112)</f>
        <v>1</v>
      </c>
      <c r="F111" s="184">
        <f t="shared" si="37"/>
        <v>1</v>
      </c>
      <c r="G111" s="182">
        <f>SUM(D111:F112)</f>
        <v>4</v>
      </c>
      <c r="H111" s="10">
        <v>1</v>
      </c>
      <c r="I111" s="185" t="s">
        <v>88</v>
      </c>
      <c r="J111" s="185"/>
      <c r="K111" s="185"/>
      <c r="L111" s="14"/>
      <c r="M111" s="14" t="s">
        <v>229</v>
      </c>
      <c r="N111" s="10"/>
      <c r="O111" s="14" t="s">
        <v>230</v>
      </c>
      <c r="P111" s="14"/>
      <c r="Q111" s="14" t="s">
        <v>130</v>
      </c>
      <c r="R111" s="14"/>
      <c r="S111" s="14"/>
      <c r="T111" s="14"/>
      <c r="U111" s="14"/>
      <c r="V111" s="10"/>
      <c r="W111" s="10"/>
      <c r="X111" s="139">
        <f t="shared" si="31"/>
        <v>1</v>
      </c>
      <c r="Y111" s="141">
        <f t="shared" si="32"/>
        <v>1</v>
      </c>
      <c r="Z111" s="141">
        <f t="shared" si="33"/>
        <v>1</v>
      </c>
    </row>
    <row r="112" spans="2:26" ht="12.75" customHeight="1">
      <c r="B112" s="182"/>
      <c r="C112" s="183"/>
      <c r="D112" s="184"/>
      <c r="E112" s="184"/>
      <c r="F112" s="184"/>
      <c r="G112" s="182"/>
      <c r="H112" s="10">
        <v>2</v>
      </c>
      <c r="I112" s="181" t="s">
        <v>266</v>
      </c>
      <c r="J112" s="181"/>
      <c r="K112" s="181"/>
      <c r="L112" s="14"/>
      <c r="M112" s="14"/>
      <c r="N112" s="14"/>
      <c r="O112" s="14"/>
      <c r="P112" s="14"/>
      <c r="Q112" s="14"/>
      <c r="R112" s="14"/>
      <c r="S112" s="14"/>
      <c r="T112" s="10"/>
      <c r="U112" s="14" t="s">
        <v>229</v>
      </c>
      <c r="V112" s="14"/>
      <c r="W112" s="14"/>
      <c r="X112" s="139">
        <f t="shared" si="31"/>
        <v>1</v>
      </c>
      <c r="Y112" s="141">
        <f t="shared" si="32"/>
        <v>0</v>
      </c>
      <c r="Z112" s="141">
        <f t="shared" si="33"/>
        <v>0</v>
      </c>
    </row>
    <row r="113" spans="2:26">
      <c r="B113" s="194">
        <v>27</v>
      </c>
      <c r="C113" s="244" t="s">
        <v>98</v>
      </c>
      <c r="D113" s="194">
        <f>SUM(X113:X115)</f>
        <v>2</v>
      </c>
      <c r="E113" s="194">
        <f t="shared" ref="E113:F113" si="38">SUM(Y113:Y115)</f>
        <v>1</v>
      </c>
      <c r="F113" s="194">
        <f t="shared" si="38"/>
        <v>1</v>
      </c>
      <c r="G113" s="247">
        <f>SUM(D113:F115)</f>
        <v>4</v>
      </c>
      <c r="H113" s="161">
        <v>1</v>
      </c>
      <c r="I113" s="178" t="s">
        <v>99</v>
      </c>
      <c r="J113" s="179"/>
      <c r="K113" s="180"/>
      <c r="L113" s="9"/>
      <c r="M113" s="20"/>
      <c r="N113" s="20"/>
      <c r="O113" s="20"/>
      <c r="P113" s="9" t="s">
        <v>230</v>
      </c>
      <c r="Q113" s="20" t="s">
        <v>130</v>
      </c>
      <c r="R113" s="20"/>
      <c r="S113" s="20"/>
      <c r="T113" s="20"/>
      <c r="U113" s="20"/>
      <c r="V113" s="20"/>
      <c r="W113" s="20"/>
      <c r="X113" s="160">
        <f t="shared" si="31"/>
        <v>0</v>
      </c>
      <c r="Y113" s="144">
        <f t="shared" si="32"/>
        <v>1</v>
      </c>
      <c r="Z113" s="144">
        <f t="shared" si="33"/>
        <v>1</v>
      </c>
    </row>
    <row r="114" spans="2:26">
      <c r="B114" s="205"/>
      <c r="C114" s="245"/>
      <c r="D114" s="205"/>
      <c r="E114" s="205"/>
      <c r="F114" s="205"/>
      <c r="G114" s="248"/>
      <c r="H114" s="161">
        <v>2</v>
      </c>
      <c r="I114" s="178" t="s">
        <v>267</v>
      </c>
      <c r="J114" s="179"/>
      <c r="K114" s="180"/>
      <c r="L114" s="9"/>
      <c r="M114" s="20"/>
      <c r="N114" s="20"/>
      <c r="O114" s="20"/>
      <c r="P114" s="9"/>
      <c r="Q114" s="20"/>
      <c r="R114" s="20"/>
      <c r="S114" s="20"/>
      <c r="T114" s="20"/>
      <c r="U114" s="20" t="s">
        <v>229</v>
      </c>
      <c r="V114" s="20"/>
      <c r="W114" s="20"/>
      <c r="X114" s="160">
        <f t="shared" si="31"/>
        <v>1</v>
      </c>
      <c r="Y114" s="144">
        <f t="shared" si="32"/>
        <v>0</v>
      </c>
      <c r="Z114" s="144">
        <f t="shared" si="33"/>
        <v>0</v>
      </c>
    </row>
    <row r="115" spans="2:26">
      <c r="B115" s="206"/>
      <c r="C115" s="246"/>
      <c r="D115" s="206"/>
      <c r="E115" s="206"/>
      <c r="F115" s="206"/>
      <c r="G115" s="249"/>
      <c r="H115" s="124">
        <v>3</v>
      </c>
      <c r="I115" s="178" t="s">
        <v>268</v>
      </c>
      <c r="J115" s="179"/>
      <c r="K115" s="180"/>
      <c r="L115" s="9"/>
      <c r="M115" s="20"/>
      <c r="N115" s="20"/>
      <c r="O115" s="20" t="s">
        <v>229</v>
      </c>
      <c r="P115" s="9"/>
      <c r="Q115" s="20"/>
      <c r="R115" s="20"/>
      <c r="S115" s="20"/>
      <c r="T115" s="20"/>
      <c r="U115" s="20"/>
      <c r="V115" s="20"/>
      <c r="W115" s="159"/>
      <c r="X115" s="160">
        <f t="shared" si="31"/>
        <v>1</v>
      </c>
      <c r="Y115" s="144">
        <f t="shared" si="32"/>
        <v>0</v>
      </c>
      <c r="Z115" s="144">
        <f t="shared" si="33"/>
        <v>0</v>
      </c>
    </row>
    <row r="116" spans="2:26">
      <c r="B116" s="120">
        <v>28</v>
      </c>
      <c r="C116" s="121" t="s">
        <v>223</v>
      </c>
      <c r="D116" s="122">
        <f>X116</f>
        <v>1</v>
      </c>
      <c r="E116" s="122">
        <f t="shared" ref="E116:F119" si="39">Y116</f>
        <v>0</v>
      </c>
      <c r="F116" s="122">
        <f t="shared" si="39"/>
        <v>1</v>
      </c>
      <c r="G116" s="82">
        <f t="shared" ref="G116:G119" si="40">SUM(D116:F116)</f>
        <v>2</v>
      </c>
      <c r="H116" s="122">
        <v>1</v>
      </c>
      <c r="I116" s="235" t="str">
        <f>C116</f>
        <v>OHZ Garzyn</v>
      </c>
      <c r="J116" s="236"/>
      <c r="K116" s="237"/>
      <c r="L116" s="122"/>
      <c r="M116" s="123"/>
      <c r="N116" s="123"/>
      <c r="O116" s="123" t="s">
        <v>229</v>
      </c>
      <c r="P116" s="122"/>
      <c r="Q116" s="123"/>
      <c r="R116" s="123"/>
      <c r="S116" s="123" t="s">
        <v>230</v>
      </c>
      <c r="T116" s="123"/>
      <c r="U116" s="123"/>
      <c r="V116" s="123"/>
      <c r="W116" s="123"/>
      <c r="X116" s="139">
        <f t="shared" si="31"/>
        <v>1</v>
      </c>
      <c r="Y116" s="141">
        <f t="shared" si="32"/>
        <v>0</v>
      </c>
      <c r="Z116" s="141">
        <f t="shared" si="33"/>
        <v>1</v>
      </c>
    </row>
    <row r="117" spans="2:26">
      <c r="B117" s="118">
        <v>29</v>
      </c>
      <c r="C117" s="119" t="s">
        <v>224</v>
      </c>
      <c r="D117" s="162">
        <f t="shared" ref="D117:D119" si="41">X117</f>
        <v>1</v>
      </c>
      <c r="E117" s="162">
        <f t="shared" si="39"/>
        <v>0</v>
      </c>
      <c r="F117" s="162">
        <f t="shared" si="39"/>
        <v>1</v>
      </c>
      <c r="G117" s="126">
        <f t="shared" si="40"/>
        <v>2</v>
      </c>
      <c r="H117" s="124">
        <v>1</v>
      </c>
      <c r="I117" s="238" t="str">
        <f t="shared" ref="I117:I119" si="42">C117</f>
        <v>OHZ Górzno</v>
      </c>
      <c r="J117" s="239"/>
      <c r="K117" s="240"/>
      <c r="L117" s="124"/>
      <c r="M117" s="125"/>
      <c r="N117" s="125"/>
      <c r="O117" s="125" t="s">
        <v>229</v>
      </c>
      <c r="P117" s="124"/>
      <c r="Q117" s="125"/>
      <c r="R117" s="125"/>
      <c r="S117" s="20" t="s">
        <v>230</v>
      </c>
      <c r="T117" s="20"/>
      <c r="U117" s="20"/>
      <c r="V117" s="20"/>
      <c r="W117" s="20"/>
      <c r="X117" s="143">
        <f t="shared" si="31"/>
        <v>1</v>
      </c>
      <c r="Y117" s="144">
        <f t="shared" si="32"/>
        <v>0</v>
      </c>
      <c r="Z117" s="144">
        <f t="shared" si="33"/>
        <v>1</v>
      </c>
    </row>
    <row r="118" spans="2:26">
      <c r="B118" s="120">
        <v>30</v>
      </c>
      <c r="C118" s="121" t="s">
        <v>226</v>
      </c>
      <c r="D118" s="122">
        <f t="shared" si="41"/>
        <v>1</v>
      </c>
      <c r="E118" s="122">
        <f t="shared" si="39"/>
        <v>0</v>
      </c>
      <c r="F118" s="122">
        <f t="shared" si="39"/>
        <v>1</v>
      </c>
      <c r="G118" s="82">
        <f t="shared" si="40"/>
        <v>2</v>
      </c>
      <c r="H118" s="122">
        <v>1</v>
      </c>
      <c r="I118" s="235" t="str">
        <f t="shared" si="42"/>
        <v>OHZ Oporówko</v>
      </c>
      <c r="J118" s="236"/>
      <c r="K118" s="237"/>
      <c r="L118" s="122"/>
      <c r="M118" s="123"/>
      <c r="N118" s="123"/>
      <c r="O118" s="123" t="s">
        <v>229</v>
      </c>
      <c r="P118" s="122"/>
      <c r="Q118" s="123"/>
      <c r="R118" s="123"/>
      <c r="S118" s="123" t="s">
        <v>230</v>
      </c>
      <c r="T118" s="123"/>
      <c r="U118" s="123"/>
      <c r="V118" s="123"/>
      <c r="W118" s="123"/>
      <c r="X118" s="139">
        <f t="shared" si="31"/>
        <v>1</v>
      </c>
      <c r="Y118" s="141">
        <f t="shared" si="32"/>
        <v>0</v>
      </c>
      <c r="Z118" s="141">
        <f t="shared" si="33"/>
        <v>1</v>
      </c>
    </row>
    <row r="119" spans="2:26">
      <c r="B119" s="118">
        <v>31</v>
      </c>
      <c r="C119" s="119" t="s">
        <v>225</v>
      </c>
      <c r="D119" s="162">
        <f t="shared" si="41"/>
        <v>1</v>
      </c>
      <c r="E119" s="162">
        <f t="shared" si="39"/>
        <v>0</v>
      </c>
      <c r="F119" s="162">
        <f t="shared" si="39"/>
        <v>1</v>
      </c>
      <c r="G119" s="126">
        <f t="shared" si="40"/>
        <v>2</v>
      </c>
      <c r="H119" s="124">
        <v>1</v>
      </c>
      <c r="I119" s="238" t="str">
        <f t="shared" si="42"/>
        <v>OHZ Mierzejewo</v>
      </c>
      <c r="J119" s="239"/>
      <c r="K119" s="240"/>
      <c r="L119" s="124"/>
      <c r="M119" s="125"/>
      <c r="N119" s="125"/>
      <c r="O119" s="125" t="s">
        <v>229</v>
      </c>
      <c r="P119" s="124"/>
      <c r="Q119" s="125"/>
      <c r="R119" s="20"/>
      <c r="S119" s="20" t="s">
        <v>230</v>
      </c>
      <c r="T119" s="20"/>
      <c r="U119" s="20"/>
      <c r="V119" s="20"/>
      <c r="W119" s="20"/>
      <c r="X119" s="143">
        <f t="shared" si="31"/>
        <v>1</v>
      </c>
      <c r="Y119" s="144">
        <f t="shared" si="32"/>
        <v>0</v>
      </c>
      <c r="Z119" s="144">
        <f t="shared" si="33"/>
        <v>1</v>
      </c>
    </row>
    <row r="120" spans="2:26">
      <c r="D120" s="22">
        <f>SUM(D7:D119)</f>
        <v>107</v>
      </c>
      <c r="E120" s="22">
        <f>SUM(E7:E119)</f>
        <v>31</v>
      </c>
      <c r="F120" s="22">
        <f>SUM(F7:F119)</f>
        <v>38</v>
      </c>
      <c r="G120" s="22">
        <f>SUM(G7:G119)</f>
        <v>176</v>
      </c>
      <c r="X120" s="140">
        <f>SUM(X7:X119)</f>
        <v>107</v>
      </c>
      <c r="Y120" s="140">
        <f>SUM(Y7:Y119)</f>
        <v>31</v>
      </c>
      <c r="Z120" s="167">
        <f>SUM(Z7:Z119)</f>
        <v>38</v>
      </c>
    </row>
    <row r="121" spans="2:26">
      <c r="K121" s="21" t="s">
        <v>229</v>
      </c>
      <c r="L121" s="21">
        <f t="shared" ref="L121:W121" si="43">COUNTIF((L7:L119),"A")</f>
        <v>0</v>
      </c>
      <c r="M121" s="21">
        <f t="shared" si="43"/>
        <v>15</v>
      </c>
      <c r="N121" s="21">
        <f t="shared" si="43"/>
        <v>14</v>
      </c>
      <c r="O121" s="21">
        <f t="shared" si="43"/>
        <v>18</v>
      </c>
      <c r="P121" s="21">
        <f t="shared" si="43"/>
        <v>12</v>
      </c>
      <c r="Q121" s="21">
        <f t="shared" si="43"/>
        <v>2</v>
      </c>
      <c r="R121" s="21">
        <f t="shared" si="43"/>
        <v>4</v>
      </c>
      <c r="S121" s="21">
        <f t="shared" si="43"/>
        <v>5</v>
      </c>
      <c r="T121" s="21">
        <f t="shared" si="43"/>
        <v>13</v>
      </c>
      <c r="U121" s="21">
        <f t="shared" si="43"/>
        <v>16</v>
      </c>
      <c r="V121" s="21">
        <f t="shared" si="43"/>
        <v>8</v>
      </c>
      <c r="W121" s="21">
        <f t="shared" si="43"/>
        <v>0</v>
      </c>
      <c r="X121" s="22">
        <f t="shared" ref="X121:X124" si="44">SUM(L121:W121)</f>
        <v>107</v>
      </c>
    </row>
    <row r="122" spans="2:26">
      <c r="K122" s="21" t="s">
        <v>130</v>
      </c>
      <c r="L122" s="21">
        <f t="shared" ref="L122:W122" si="45">COUNTIF((L7:L119),"B")</f>
        <v>0</v>
      </c>
      <c r="M122" s="21">
        <f t="shared" si="45"/>
        <v>3</v>
      </c>
      <c r="N122" s="21">
        <f t="shared" si="45"/>
        <v>0</v>
      </c>
      <c r="O122" s="21">
        <f t="shared" si="45"/>
        <v>2</v>
      </c>
      <c r="P122" s="21">
        <f t="shared" si="45"/>
        <v>6</v>
      </c>
      <c r="Q122" s="21">
        <f t="shared" si="45"/>
        <v>6</v>
      </c>
      <c r="R122" s="21">
        <f t="shared" si="45"/>
        <v>1</v>
      </c>
      <c r="S122" s="21">
        <f t="shared" si="45"/>
        <v>1</v>
      </c>
      <c r="T122" s="21">
        <f t="shared" si="45"/>
        <v>8</v>
      </c>
      <c r="U122" s="21">
        <f t="shared" si="45"/>
        <v>3</v>
      </c>
      <c r="V122" s="21">
        <f t="shared" si="45"/>
        <v>1</v>
      </c>
      <c r="W122" s="21">
        <f t="shared" si="45"/>
        <v>0</v>
      </c>
      <c r="X122" s="22">
        <f t="shared" si="44"/>
        <v>31</v>
      </c>
    </row>
    <row r="123" spans="2:26">
      <c r="K123" s="21" t="s">
        <v>230</v>
      </c>
      <c r="L123" s="21">
        <f t="shared" ref="L123:W123" si="46">COUNTIF((L7:L119),"AWS")</f>
        <v>0</v>
      </c>
      <c r="M123" s="21">
        <f t="shared" si="46"/>
        <v>0</v>
      </c>
      <c r="N123" s="21">
        <f t="shared" si="46"/>
        <v>4</v>
      </c>
      <c r="O123" s="21">
        <f t="shared" si="46"/>
        <v>4</v>
      </c>
      <c r="P123" s="21">
        <f t="shared" si="46"/>
        <v>4</v>
      </c>
      <c r="Q123" s="21">
        <f t="shared" si="46"/>
        <v>0</v>
      </c>
      <c r="R123" s="21">
        <f t="shared" si="46"/>
        <v>2</v>
      </c>
      <c r="S123" s="21">
        <f t="shared" si="46"/>
        <v>4</v>
      </c>
      <c r="T123" s="21">
        <f t="shared" si="46"/>
        <v>1</v>
      </c>
      <c r="U123" s="21">
        <f t="shared" si="46"/>
        <v>3</v>
      </c>
      <c r="V123" s="21">
        <f t="shared" si="46"/>
        <v>0</v>
      </c>
      <c r="W123" s="21">
        <f t="shared" si="46"/>
        <v>0</v>
      </c>
      <c r="X123" s="22">
        <f t="shared" si="44"/>
        <v>22</v>
      </c>
    </row>
    <row r="124" spans="2:26">
      <c r="K124" s="21" t="s">
        <v>235</v>
      </c>
      <c r="L124" s="21">
        <f>COUNTIF((L7:L119),"BWS")</f>
        <v>0</v>
      </c>
      <c r="M124" s="21">
        <f t="shared" ref="M124:W124" si="47">COUNTIF((M7:M119),"BWS")</f>
        <v>0</v>
      </c>
      <c r="N124" s="21">
        <f>COUNTIF((N7:N119),"BWS")+1</f>
        <v>4</v>
      </c>
      <c r="O124" s="21">
        <f t="shared" si="47"/>
        <v>3</v>
      </c>
      <c r="P124" s="21">
        <f t="shared" si="47"/>
        <v>2</v>
      </c>
      <c r="Q124" s="21">
        <f t="shared" si="47"/>
        <v>1</v>
      </c>
      <c r="R124" s="21">
        <f t="shared" si="47"/>
        <v>0</v>
      </c>
      <c r="S124" s="21">
        <f t="shared" si="47"/>
        <v>0</v>
      </c>
      <c r="T124" s="21">
        <f>COUNTIF((T7:T119),"BWS")+1</f>
        <v>4</v>
      </c>
      <c r="U124" s="21">
        <f t="shared" si="47"/>
        <v>2</v>
      </c>
      <c r="V124" s="21">
        <f t="shared" si="47"/>
        <v>0</v>
      </c>
      <c r="W124" s="21">
        <f t="shared" si="47"/>
        <v>0</v>
      </c>
      <c r="X124" s="22">
        <f t="shared" si="44"/>
        <v>16</v>
      </c>
      <c r="Y124" s="168"/>
    </row>
    <row r="125" spans="2:26">
      <c r="X125" s="22">
        <f>SUM(X121:X124)</f>
        <v>176</v>
      </c>
    </row>
  </sheetData>
  <sheetProtection selectLockedCells="1" selectUnlockedCells="1"/>
  <customSheetViews>
    <customSheetView guid="{D3D596E3-A4D4-48DC-B647-FB2ED80870EE}" scale="68" fitToPage="1">
      <pane ySplit="5" topLeftCell="A71" activePane="bottomLeft" state="frozen"/>
      <selection pane="bottomLeft" activeCell="Z96" sqref="Z96"/>
      <rowBreaks count="1" manualBreakCount="1">
        <brk id="53" max="16383" man="1"/>
      </rowBreaks>
      <pageMargins left="0.25" right="0.25" top="0.75" bottom="0.75" header="0.3" footer="0.3"/>
      <pageSetup paperSize="9" scale="42" firstPageNumber="0" fitToHeight="0" orientation="landscape" horizontalDpi="300" verticalDpi="300" r:id="rId1"/>
      <headerFooter alignWithMargins="0"/>
    </customSheetView>
  </customSheetViews>
  <mergeCells count="274">
    <mergeCell ref="I113:K113"/>
    <mergeCell ref="I115:K115"/>
    <mergeCell ref="B94:B101"/>
    <mergeCell ref="C94:C101"/>
    <mergeCell ref="D94:D101"/>
    <mergeCell ref="E94:E101"/>
    <mergeCell ref="F94:F101"/>
    <mergeCell ref="G94:G101"/>
    <mergeCell ref="B113:B115"/>
    <mergeCell ref="C113:C115"/>
    <mergeCell ref="D113:D115"/>
    <mergeCell ref="E113:E115"/>
    <mergeCell ref="F113:F115"/>
    <mergeCell ref="G113:G115"/>
    <mergeCell ref="I107:K107"/>
    <mergeCell ref="B108:B110"/>
    <mergeCell ref="C108:C110"/>
    <mergeCell ref="D108:D110"/>
    <mergeCell ref="E108:E110"/>
    <mergeCell ref="F108:F110"/>
    <mergeCell ref="G108:G110"/>
    <mergeCell ref="I108:K108"/>
    <mergeCell ref="I110:K110"/>
    <mergeCell ref="B102:B106"/>
    <mergeCell ref="I83:K83"/>
    <mergeCell ref="I116:K116"/>
    <mergeCell ref="I117:K117"/>
    <mergeCell ref="I118:K118"/>
    <mergeCell ref="I119:K119"/>
    <mergeCell ref="I72:K72"/>
    <mergeCell ref="C69:C72"/>
    <mergeCell ref="D69:D72"/>
    <mergeCell ref="E69:E72"/>
    <mergeCell ref="F69:F72"/>
    <mergeCell ref="G69:G72"/>
    <mergeCell ref="I78:K78"/>
    <mergeCell ref="I69:K69"/>
    <mergeCell ref="I71:K71"/>
    <mergeCell ref="I84:K84"/>
    <mergeCell ref="I73:K73"/>
    <mergeCell ref="I74:K74"/>
    <mergeCell ref="I75:K75"/>
    <mergeCell ref="I76:K76"/>
    <mergeCell ref="I77:K77"/>
    <mergeCell ref="I79:K79"/>
    <mergeCell ref="I80:K80"/>
    <mergeCell ref="I81:K81"/>
    <mergeCell ref="I88:K88"/>
    <mergeCell ref="B45:B50"/>
    <mergeCell ref="C45:C50"/>
    <mergeCell ref="D45:D50"/>
    <mergeCell ref="E45:E50"/>
    <mergeCell ref="F45:F50"/>
    <mergeCell ref="G45:G50"/>
    <mergeCell ref="B2:H2"/>
    <mergeCell ref="I2:L2"/>
    <mergeCell ref="B3:J4"/>
    <mergeCell ref="B5:B6"/>
    <mergeCell ref="C5:C6"/>
    <mergeCell ref="D5:H5"/>
    <mergeCell ref="I5:K6"/>
    <mergeCell ref="B13:B17"/>
    <mergeCell ref="C13:C17"/>
    <mergeCell ref="D13:D17"/>
    <mergeCell ref="E13:E17"/>
    <mergeCell ref="F13:F17"/>
    <mergeCell ref="G13:G17"/>
    <mergeCell ref="I13:K13"/>
    <mergeCell ref="I15:K15"/>
    <mergeCell ref="I16:K16"/>
    <mergeCell ref="I17:K17"/>
    <mergeCell ref="B18:B21"/>
    <mergeCell ref="B7:B12"/>
    <mergeCell ref="C7:C12"/>
    <mergeCell ref="D7:D12"/>
    <mergeCell ref="E7:E12"/>
    <mergeCell ref="F7:F12"/>
    <mergeCell ref="G7:G12"/>
    <mergeCell ref="I7:K7"/>
    <mergeCell ref="I9:K9"/>
    <mergeCell ref="I10:K10"/>
    <mergeCell ref="I11:K11"/>
    <mergeCell ref="I12:K12"/>
    <mergeCell ref="I8:K8"/>
    <mergeCell ref="M5:Z5"/>
    <mergeCell ref="C18:C21"/>
    <mergeCell ref="D18:D21"/>
    <mergeCell ref="E18:E21"/>
    <mergeCell ref="F18:F21"/>
    <mergeCell ref="G18:G21"/>
    <mergeCell ref="I18:K18"/>
    <mergeCell ref="I19:K19"/>
    <mergeCell ref="I20:K20"/>
    <mergeCell ref="I21:K21"/>
    <mergeCell ref="I14:K14"/>
    <mergeCell ref="B22:B25"/>
    <mergeCell ref="C22:C25"/>
    <mergeCell ref="D22:D25"/>
    <mergeCell ref="E22:E25"/>
    <mergeCell ref="F22:F25"/>
    <mergeCell ref="G22:G25"/>
    <mergeCell ref="I22:K22"/>
    <mergeCell ref="I23:K23"/>
    <mergeCell ref="I24:K24"/>
    <mergeCell ref="I25:K25"/>
    <mergeCell ref="I26:K26"/>
    <mergeCell ref="I28:K28"/>
    <mergeCell ref="I30:K30"/>
    <mergeCell ref="I31:K31"/>
    <mergeCell ref="I32:K32"/>
    <mergeCell ref="I29:K29"/>
    <mergeCell ref="B26:B32"/>
    <mergeCell ref="C26:C32"/>
    <mergeCell ref="D26:D32"/>
    <mergeCell ref="E26:E32"/>
    <mergeCell ref="F26:F32"/>
    <mergeCell ref="G26:G32"/>
    <mergeCell ref="I27:K27"/>
    <mergeCell ref="I33:K33"/>
    <mergeCell ref="I36:K36"/>
    <mergeCell ref="I38:K38"/>
    <mergeCell ref="I35:K35"/>
    <mergeCell ref="I37:K37"/>
    <mergeCell ref="B33:B39"/>
    <mergeCell ref="C33:C39"/>
    <mergeCell ref="D33:D39"/>
    <mergeCell ref="E33:E39"/>
    <mergeCell ref="F33:F39"/>
    <mergeCell ref="G33:G39"/>
    <mergeCell ref="I39:K39"/>
    <mergeCell ref="I34:K34"/>
    <mergeCell ref="B40:B44"/>
    <mergeCell ref="C40:C44"/>
    <mergeCell ref="D40:D44"/>
    <mergeCell ref="E40:E44"/>
    <mergeCell ref="F40:F44"/>
    <mergeCell ref="G40:G44"/>
    <mergeCell ref="I40:K40"/>
    <mergeCell ref="I42:K42"/>
    <mergeCell ref="I43:K43"/>
    <mergeCell ref="I44:K44"/>
    <mergeCell ref="I41:K41"/>
    <mergeCell ref="I45:K45"/>
    <mergeCell ref="I47:K47"/>
    <mergeCell ref="E65:E68"/>
    <mergeCell ref="F65:F68"/>
    <mergeCell ref="I48:K48"/>
    <mergeCell ref="I50:K50"/>
    <mergeCell ref="C51:C54"/>
    <mergeCell ref="D51:D54"/>
    <mergeCell ref="E51:E54"/>
    <mergeCell ref="I52:K52"/>
    <mergeCell ref="I61:K61"/>
    <mergeCell ref="I53:K53"/>
    <mergeCell ref="I54:K54"/>
    <mergeCell ref="I55:K55"/>
    <mergeCell ref="I56:K56"/>
    <mergeCell ref="I49:K49"/>
    <mergeCell ref="I65:K65"/>
    <mergeCell ref="I67:K67"/>
    <mergeCell ref="G65:G68"/>
    <mergeCell ref="I46:K46"/>
    <mergeCell ref="B51:B54"/>
    <mergeCell ref="F51:F54"/>
    <mergeCell ref="G51:G54"/>
    <mergeCell ref="I51:K51"/>
    <mergeCell ref="B55:B58"/>
    <mergeCell ref="G62:G64"/>
    <mergeCell ref="I57:K57"/>
    <mergeCell ref="B59:B61"/>
    <mergeCell ref="C59:C61"/>
    <mergeCell ref="D59:D61"/>
    <mergeCell ref="E59:E61"/>
    <mergeCell ref="F59:F61"/>
    <mergeCell ref="G59:G61"/>
    <mergeCell ref="I59:K59"/>
    <mergeCell ref="I60:K60"/>
    <mergeCell ref="I58:K58"/>
    <mergeCell ref="C55:C58"/>
    <mergeCell ref="D55:D58"/>
    <mergeCell ref="E55:E58"/>
    <mergeCell ref="F55:F58"/>
    <mergeCell ref="G55:G58"/>
    <mergeCell ref="I62:K62"/>
    <mergeCell ref="I63:K63"/>
    <mergeCell ref="I64:K64"/>
    <mergeCell ref="B62:B64"/>
    <mergeCell ref="C62:C64"/>
    <mergeCell ref="D62:D64"/>
    <mergeCell ref="C65:C68"/>
    <mergeCell ref="D65:D68"/>
    <mergeCell ref="B65:B68"/>
    <mergeCell ref="E62:E64"/>
    <mergeCell ref="F62:F64"/>
    <mergeCell ref="B69:B72"/>
    <mergeCell ref="B81:B84"/>
    <mergeCell ref="C81:C84"/>
    <mergeCell ref="D81:D84"/>
    <mergeCell ref="E81:E84"/>
    <mergeCell ref="F81:F84"/>
    <mergeCell ref="G81:G84"/>
    <mergeCell ref="B73:B74"/>
    <mergeCell ref="C73:C74"/>
    <mergeCell ref="D73:D74"/>
    <mergeCell ref="E73:E74"/>
    <mergeCell ref="F73:F74"/>
    <mergeCell ref="G73:G74"/>
    <mergeCell ref="B75:B78"/>
    <mergeCell ref="C75:C78"/>
    <mergeCell ref="D75:D78"/>
    <mergeCell ref="E75:E78"/>
    <mergeCell ref="F75:F78"/>
    <mergeCell ref="G75:G78"/>
    <mergeCell ref="B79:B80"/>
    <mergeCell ref="C79:C80"/>
    <mergeCell ref="D79:D80"/>
    <mergeCell ref="E79:E80"/>
    <mergeCell ref="F79:F80"/>
    <mergeCell ref="G79:G80"/>
    <mergeCell ref="B85:B86"/>
    <mergeCell ref="C85:C86"/>
    <mergeCell ref="D85:D86"/>
    <mergeCell ref="E85:E86"/>
    <mergeCell ref="F85:F86"/>
    <mergeCell ref="G85:G86"/>
    <mergeCell ref="I85:K85"/>
    <mergeCell ref="I86:K86"/>
    <mergeCell ref="I87:K87"/>
    <mergeCell ref="F91:F93"/>
    <mergeCell ref="G91:G93"/>
    <mergeCell ref="I91:K91"/>
    <mergeCell ref="I92:K92"/>
    <mergeCell ref="I93:K93"/>
    <mergeCell ref="I90:K90"/>
    <mergeCell ref="I89:K89"/>
    <mergeCell ref="B87:B90"/>
    <mergeCell ref="C87:C90"/>
    <mergeCell ref="D87:D90"/>
    <mergeCell ref="E87:E90"/>
    <mergeCell ref="F87:F90"/>
    <mergeCell ref="G87:G90"/>
    <mergeCell ref="C102:C106"/>
    <mergeCell ref="D102:D106"/>
    <mergeCell ref="E102:E106"/>
    <mergeCell ref="F102:F106"/>
    <mergeCell ref="G102:G106"/>
    <mergeCell ref="I102:K102"/>
    <mergeCell ref="I103:K103"/>
    <mergeCell ref="I104:K104"/>
    <mergeCell ref="I106:K106"/>
    <mergeCell ref="I109:K109"/>
    <mergeCell ref="I114:K114"/>
    <mergeCell ref="I70:K70"/>
    <mergeCell ref="B111:B112"/>
    <mergeCell ref="C111:C112"/>
    <mergeCell ref="D111:D112"/>
    <mergeCell ref="E111:E112"/>
    <mergeCell ref="F111:F112"/>
    <mergeCell ref="G111:G112"/>
    <mergeCell ref="I111:K111"/>
    <mergeCell ref="I112:K112"/>
    <mergeCell ref="I94:K94"/>
    <mergeCell ref="I95:K95"/>
    <mergeCell ref="I96:K96"/>
    <mergeCell ref="I98:K98"/>
    <mergeCell ref="I99:K99"/>
    <mergeCell ref="I100:K100"/>
    <mergeCell ref="I101:K101"/>
    <mergeCell ref="I97:K97"/>
    <mergeCell ref="I105:K105"/>
    <mergeCell ref="B91:B93"/>
    <mergeCell ref="C91:C93"/>
    <mergeCell ref="D91:D93"/>
    <mergeCell ref="E91:E93"/>
  </mergeCells>
  <phoneticPr fontId="16" type="noConversion"/>
  <pageMargins left="0.25" right="0.25" top="0.75" bottom="0.75" header="0.3" footer="0.3"/>
  <pageSetup paperSize="9" scale="61" firstPageNumber="0" fitToHeight="0" orientation="landscape" r:id="rId2"/>
  <headerFooter alignWithMargins="0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39"/>
  <sheetViews>
    <sheetView topLeftCell="I1" zoomScale="82" zoomScaleNormal="69" workbookViewId="0">
      <selection activeCell="AH30" sqref="AH30"/>
    </sheetView>
  </sheetViews>
  <sheetFormatPr defaultRowHeight="12.75"/>
  <cols>
    <col min="1" max="1" width="6.5703125" customWidth="1"/>
    <col min="2" max="2" width="14.5703125" customWidth="1"/>
    <col min="3" max="3" width="8.140625" customWidth="1"/>
    <col min="4" max="4" width="7.28515625" customWidth="1"/>
    <col min="5" max="5" width="8.140625" customWidth="1"/>
    <col min="6" max="6" width="6.7109375" customWidth="1"/>
    <col min="7" max="7" width="5.5703125" customWidth="1"/>
    <col min="10" max="10" width="17.5703125" customWidth="1"/>
    <col min="11" max="12" width="6.85546875" customWidth="1"/>
    <col min="13" max="13" width="6.5703125" customWidth="1"/>
    <col min="14" max="16" width="6.7109375" customWidth="1"/>
    <col min="17" max="17" width="7" customWidth="1"/>
    <col min="18" max="18" width="7.42578125" customWidth="1"/>
    <col min="19" max="20" width="7" customWidth="1"/>
    <col min="21" max="21" width="7.28515625" customWidth="1"/>
    <col min="22" max="22" width="6.5703125" customWidth="1"/>
    <col min="23" max="23" width="9.85546875" customWidth="1"/>
  </cols>
  <sheetData>
    <row r="1" spans="1:30" ht="16.5" thickBot="1">
      <c r="A1" s="263" t="s">
        <v>190</v>
      </c>
      <c r="B1" s="263"/>
      <c r="C1" s="263"/>
      <c r="D1" s="263"/>
      <c r="E1" s="263"/>
      <c r="F1" s="263"/>
      <c r="G1" s="263"/>
      <c r="H1" s="263"/>
      <c r="I1" s="263"/>
      <c r="J1" s="263"/>
      <c r="V1" t="s">
        <v>256</v>
      </c>
    </row>
    <row r="2" spans="1:30" ht="12.75" customHeight="1">
      <c r="A2" s="264" t="s">
        <v>260</v>
      </c>
      <c r="B2" s="265"/>
      <c r="C2" s="265"/>
      <c r="D2" s="265"/>
      <c r="E2" s="265"/>
      <c r="F2" s="265"/>
      <c r="G2" s="265"/>
      <c r="H2" s="265"/>
      <c r="I2" s="265"/>
      <c r="J2" s="266"/>
      <c r="V2" t="s">
        <v>258</v>
      </c>
    </row>
    <row r="3" spans="1:30" ht="13.5" thickBot="1">
      <c r="A3" s="267"/>
      <c r="B3" s="268"/>
      <c r="C3" s="268"/>
      <c r="D3" s="268"/>
      <c r="E3" s="268"/>
      <c r="F3" s="268"/>
      <c r="G3" s="268"/>
      <c r="H3" s="268"/>
      <c r="I3" s="268"/>
      <c r="J3" s="269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</row>
    <row r="4" spans="1:30" ht="13.5" customHeight="1" thickBot="1">
      <c r="A4" s="232" t="s">
        <v>1</v>
      </c>
      <c r="B4" s="270" t="s">
        <v>2</v>
      </c>
      <c r="C4" s="271" t="s">
        <v>3</v>
      </c>
      <c r="D4" s="272"/>
      <c r="E4" s="272"/>
      <c r="F4" s="273"/>
      <c r="G4" s="231" t="s">
        <v>4</v>
      </c>
      <c r="H4" s="231"/>
      <c r="I4" s="231"/>
      <c r="J4" s="231"/>
      <c r="K4" s="278" t="s">
        <v>247</v>
      </c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80"/>
      <c r="Z4" s="149"/>
    </row>
    <row r="5" spans="1:30" ht="13.5" thickBot="1">
      <c r="A5" s="232"/>
      <c r="B5" s="270"/>
      <c r="C5" s="5" t="s">
        <v>229</v>
      </c>
      <c r="D5" s="5" t="s">
        <v>130</v>
      </c>
      <c r="E5" s="5" t="s">
        <v>230</v>
      </c>
      <c r="F5" s="5" t="s">
        <v>5</v>
      </c>
      <c r="G5" s="231"/>
      <c r="H5" s="231"/>
      <c r="I5" s="231"/>
      <c r="J5" s="231"/>
      <c r="K5" s="150" t="s">
        <v>6</v>
      </c>
      <c r="L5" s="150" t="s">
        <v>7</v>
      </c>
      <c r="M5" s="150" t="s">
        <v>8</v>
      </c>
      <c r="N5" s="150" t="s">
        <v>9</v>
      </c>
      <c r="O5" s="150" t="s">
        <v>10</v>
      </c>
      <c r="P5" s="150" t="s">
        <v>11</v>
      </c>
      <c r="Q5" s="150" t="s">
        <v>12</v>
      </c>
      <c r="R5" s="150" t="s">
        <v>13</v>
      </c>
      <c r="S5" s="150" t="s">
        <v>14</v>
      </c>
      <c r="T5" s="150" t="s">
        <v>15</v>
      </c>
      <c r="U5" s="150" t="s">
        <v>16</v>
      </c>
      <c r="V5" s="151" t="s">
        <v>17</v>
      </c>
      <c r="W5" s="152" t="s">
        <v>232</v>
      </c>
      <c r="X5" s="153" t="s">
        <v>233</v>
      </c>
      <c r="Y5" s="153" t="s">
        <v>234</v>
      </c>
      <c r="Z5" s="176"/>
    </row>
    <row r="6" spans="1:30" ht="12.75" customHeight="1">
      <c r="A6" s="254">
        <v>1</v>
      </c>
      <c r="B6" s="257" t="s">
        <v>100</v>
      </c>
      <c r="C6" s="259">
        <f>SUM(W6:W8)</f>
        <v>4</v>
      </c>
      <c r="D6" s="261">
        <f>SUM(X6:X8)</f>
        <v>1</v>
      </c>
      <c r="E6" s="259">
        <f>SUM(Y6:Y8)</f>
        <v>1</v>
      </c>
      <c r="F6" s="261">
        <f>SUM(C6:E8)</f>
        <v>6</v>
      </c>
      <c r="G6" s="48">
        <v>1</v>
      </c>
      <c r="H6" s="274" t="s">
        <v>101</v>
      </c>
      <c r="I6" s="274"/>
      <c r="J6" s="274"/>
      <c r="K6" s="49"/>
      <c r="L6" s="70" t="s">
        <v>230</v>
      </c>
      <c r="M6" s="70"/>
      <c r="N6" s="105"/>
      <c r="O6" s="51"/>
      <c r="P6" s="52"/>
      <c r="Q6" s="52"/>
      <c r="R6" s="51" t="s">
        <v>229</v>
      </c>
      <c r="S6" s="52"/>
      <c r="T6" s="52"/>
      <c r="U6" s="49"/>
      <c r="V6" s="49"/>
      <c r="W6" s="53">
        <f>COUNTIF(K6:V6,"A")</f>
        <v>1</v>
      </c>
      <c r="X6" s="155">
        <f>COUNTIF(K6:V6,"B")</f>
        <v>0</v>
      </c>
      <c r="Y6" s="156">
        <f>COUNTIF(K6:V6,"AWS")+COUNTIF(K6:V6,"BWS")</f>
        <v>1</v>
      </c>
    </row>
    <row r="7" spans="1:30">
      <c r="A7" s="255"/>
      <c r="B7" s="258"/>
      <c r="C7" s="260"/>
      <c r="D7" s="260"/>
      <c r="E7" s="260"/>
      <c r="F7" s="260"/>
      <c r="G7" s="48">
        <v>2</v>
      </c>
      <c r="H7" s="54" t="s">
        <v>200</v>
      </c>
      <c r="I7" s="55"/>
      <c r="J7" s="56"/>
      <c r="K7" s="49"/>
      <c r="L7" s="50"/>
      <c r="M7" s="72"/>
      <c r="N7" s="71"/>
      <c r="O7" s="52"/>
      <c r="P7" s="52" t="s">
        <v>229</v>
      </c>
      <c r="Q7" s="49"/>
      <c r="R7" s="51"/>
      <c r="S7" s="52" t="s">
        <v>130</v>
      </c>
      <c r="T7" s="52"/>
      <c r="U7" s="52"/>
      <c r="V7" s="52"/>
      <c r="W7" s="53">
        <f t="shared" ref="W7:W34" si="0">COUNTIF(K7:V7,"A")</f>
        <v>1</v>
      </c>
      <c r="X7" s="155">
        <f t="shared" ref="X7:X34" si="1">COUNTIF(K7:V7,"B")</f>
        <v>1</v>
      </c>
      <c r="Y7" s="156">
        <f t="shared" ref="Y7:Y34" si="2">COUNTIF(K7:V7,"AWS")+COUNTIF(K7:V7,"BWS")</f>
        <v>0</v>
      </c>
    </row>
    <row r="8" spans="1:30">
      <c r="A8" s="256"/>
      <c r="B8" s="258"/>
      <c r="C8" s="260"/>
      <c r="D8" s="260"/>
      <c r="E8" s="260"/>
      <c r="F8" s="260"/>
      <c r="G8" s="48">
        <v>3</v>
      </c>
      <c r="H8" s="54" t="s">
        <v>244</v>
      </c>
      <c r="I8" s="55"/>
      <c r="J8" s="56"/>
      <c r="K8" s="49"/>
      <c r="L8" s="50"/>
      <c r="M8" s="52"/>
      <c r="N8" s="52" t="s">
        <v>229</v>
      </c>
      <c r="O8" s="52"/>
      <c r="P8" s="52"/>
      <c r="Q8" s="49"/>
      <c r="R8" s="49"/>
      <c r="S8" s="49"/>
      <c r="T8" s="52"/>
      <c r="U8" s="51" t="s">
        <v>229</v>
      </c>
      <c r="V8" s="49"/>
      <c r="W8" s="53">
        <f t="shared" si="0"/>
        <v>2</v>
      </c>
      <c r="X8" s="155">
        <f t="shared" si="1"/>
        <v>0</v>
      </c>
      <c r="Y8" s="156">
        <f t="shared" si="2"/>
        <v>0</v>
      </c>
    </row>
    <row r="9" spans="1:30" ht="12.75" customHeight="1">
      <c r="A9" s="275">
        <f>A6+1</f>
        <v>2</v>
      </c>
      <c r="B9" s="276" t="s">
        <v>102</v>
      </c>
      <c r="C9" s="277">
        <f>SUM(W9:W11)</f>
        <v>2</v>
      </c>
      <c r="D9" s="252">
        <f t="shared" ref="D9" si="3">SUM(X9:X11)</f>
        <v>1</v>
      </c>
      <c r="E9" s="253">
        <v>1</v>
      </c>
      <c r="F9" s="252">
        <f t="shared" ref="F9" si="4">SUM(C9:E11)</f>
        <v>4</v>
      </c>
      <c r="G9" s="10">
        <v>1</v>
      </c>
      <c r="H9" s="185" t="s">
        <v>103</v>
      </c>
      <c r="I9" s="185"/>
      <c r="J9" s="185"/>
      <c r="K9" s="57"/>
      <c r="L9" t="s">
        <v>230</v>
      </c>
      <c r="N9" s="59"/>
      <c r="O9" s="58"/>
      <c r="P9" s="58"/>
      <c r="Q9" s="57"/>
      <c r="R9" s="58"/>
      <c r="S9" s="57"/>
      <c r="T9" s="58"/>
      <c r="U9" s="57"/>
      <c r="V9" s="57"/>
      <c r="W9" s="157">
        <f t="shared" si="0"/>
        <v>0</v>
      </c>
      <c r="X9" s="21">
        <f t="shared" si="1"/>
        <v>0</v>
      </c>
      <c r="Y9" s="39">
        <f t="shared" si="2"/>
        <v>1</v>
      </c>
    </row>
    <row r="10" spans="1:30">
      <c r="A10" s="275"/>
      <c r="B10" s="276"/>
      <c r="C10" s="252"/>
      <c r="D10" s="252"/>
      <c r="E10" s="253"/>
      <c r="F10" s="252"/>
      <c r="G10" s="10">
        <v>2</v>
      </c>
      <c r="H10" s="185" t="s">
        <v>245</v>
      </c>
      <c r="I10" s="185"/>
      <c r="J10" s="185"/>
      <c r="K10" s="57"/>
      <c r="L10" s="58"/>
      <c r="M10" s="58"/>
      <c r="N10" s="57"/>
      <c r="O10" s="58"/>
      <c r="P10" s="58"/>
      <c r="Q10" s="57"/>
      <c r="R10" s="58" t="s">
        <v>130</v>
      </c>
      <c r="S10" s="57"/>
      <c r="U10" s="58"/>
      <c r="V10" s="58" t="s">
        <v>229</v>
      </c>
      <c r="W10" s="157">
        <f t="shared" si="0"/>
        <v>1</v>
      </c>
      <c r="X10" s="21">
        <f t="shared" si="1"/>
        <v>1</v>
      </c>
      <c r="Y10" s="39">
        <f t="shared" si="2"/>
        <v>0</v>
      </c>
    </row>
    <row r="11" spans="1:30">
      <c r="A11" s="275"/>
      <c r="B11" s="276"/>
      <c r="C11" s="252"/>
      <c r="D11" s="252"/>
      <c r="E11" s="253"/>
      <c r="F11" s="252"/>
      <c r="G11" s="10">
        <v>3</v>
      </c>
      <c r="H11" s="23" t="s">
        <v>104</v>
      </c>
      <c r="I11" s="24"/>
      <c r="J11" s="25"/>
      <c r="K11" s="57"/>
      <c r="L11" s="57"/>
      <c r="M11" s="106"/>
      <c r="N11" s="106"/>
      <c r="O11" s="58" t="s">
        <v>229</v>
      </c>
      <c r="P11" s="58"/>
      <c r="Q11" s="57"/>
      <c r="R11" s="57"/>
      <c r="S11" s="57"/>
      <c r="T11" s="58"/>
      <c r="U11" s="59"/>
      <c r="V11" s="57"/>
      <c r="W11" s="157">
        <f t="shared" si="0"/>
        <v>1</v>
      </c>
      <c r="X11" s="21">
        <f t="shared" si="1"/>
        <v>0</v>
      </c>
      <c r="Y11" s="39">
        <f t="shared" si="2"/>
        <v>0</v>
      </c>
    </row>
    <row r="12" spans="1:30" ht="12.75" customHeight="1">
      <c r="A12" s="260">
        <f>A9+1</f>
        <v>3</v>
      </c>
      <c r="B12" s="258" t="s">
        <v>105</v>
      </c>
      <c r="C12" s="262">
        <f t="shared" ref="C12:D12" si="5">SUM(W12:W14)</f>
        <v>4</v>
      </c>
      <c r="D12" s="260">
        <f t="shared" si="5"/>
        <v>1</v>
      </c>
      <c r="E12" s="260">
        <v>1</v>
      </c>
      <c r="F12" s="260">
        <f t="shared" ref="F12" si="6">SUM(C12:E14)</f>
        <v>6</v>
      </c>
      <c r="G12" s="48">
        <v>1</v>
      </c>
      <c r="H12" s="274" t="s">
        <v>106</v>
      </c>
      <c r="I12" s="274"/>
      <c r="J12" s="274"/>
      <c r="K12" s="49"/>
      <c r="L12" s="51"/>
      <c r="M12" s="52"/>
      <c r="N12" s="52" t="s">
        <v>230</v>
      </c>
      <c r="O12" s="52" t="s">
        <v>229</v>
      </c>
      <c r="P12" s="69"/>
      <c r="Q12" s="52"/>
      <c r="R12" s="52"/>
      <c r="S12" s="51"/>
      <c r="T12" s="52"/>
      <c r="U12" s="49"/>
      <c r="V12" s="49"/>
      <c r="W12" s="53">
        <f t="shared" si="0"/>
        <v>1</v>
      </c>
      <c r="X12" s="155">
        <f t="shared" si="1"/>
        <v>0</v>
      </c>
      <c r="Y12" s="156">
        <f t="shared" si="2"/>
        <v>1</v>
      </c>
    </row>
    <row r="13" spans="1:30">
      <c r="A13" s="260"/>
      <c r="B13" s="258"/>
      <c r="C13" s="260"/>
      <c r="D13" s="260"/>
      <c r="E13" s="260"/>
      <c r="F13" s="260"/>
      <c r="G13" s="48">
        <v>3</v>
      </c>
      <c r="H13" s="54" t="s">
        <v>191</v>
      </c>
      <c r="I13" s="55"/>
      <c r="J13" s="56"/>
      <c r="K13" s="49"/>
      <c r="L13" s="52"/>
      <c r="M13" s="52" t="s">
        <v>229</v>
      </c>
      <c r="N13" s="52"/>
      <c r="O13" s="52"/>
      <c r="P13" s="52"/>
      <c r="Q13" s="52" t="s">
        <v>229</v>
      </c>
      <c r="R13" s="52"/>
      <c r="S13" s="51"/>
      <c r="T13" s="52"/>
      <c r="U13" s="49"/>
      <c r="V13" s="52" t="s">
        <v>229</v>
      </c>
      <c r="W13" s="154">
        <f t="shared" si="0"/>
        <v>3</v>
      </c>
      <c r="X13" s="155">
        <f t="shared" si="1"/>
        <v>0</v>
      </c>
      <c r="Y13" s="156">
        <f t="shared" si="2"/>
        <v>0</v>
      </c>
      <c r="AD13" s="83"/>
    </row>
    <row r="14" spans="1:30">
      <c r="A14" s="260"/>
      <c r="B14" s="258"/>
      <c r="C14" s="260"/>
      <c r="D14" s="260"/>
      <c r="E14" s="260"/>
      <c r="F14" s="260"/>
      <c r="G14" s="48">
        <v>4</v>
      </c>
      <c r="H14" s="54" t="s">
        <v>262</v>
      </c>
      <c r="I14" s="55"/>
      <c r="J14" s="56"/>
      <c r="K14" s="49"/>
      <c r="L14" s="52"/>
      <c r="M14" s="52"/>
      <c r="N14" s="52"/>
      <c r="O14" s="73"/>
      <c r="P14" s="73"/>
      <c r="Q14" s="73"/>
      <c r="R14" s="69"/>
      <c r="S14" s="51" t="s">
        <v>130</v>
      </c>
      <c r="T14" s="52"/>
      <c r="U14" s="52"/>
      <c r="V14" s="52"/>
      <c r="W14" s="53">
        <f t="shared" si="0"/>
        <v>0</v>
      </c>
      <c r="X14" s="155">
        <f t="shared" si="1"/>
        <v>1</v>
      </c>
      <c r="Y14" s="156">
        <f t="shared" si="2"/>
        <v>0</v>
      </c>
    </row>
    <row r="15" spans="1:30" ht="12.75" customHeight="1">
      <c r="A15" s="275">
        <f>A12+1</f>
        <v>4</v>
      </c>
      <c r="B15" s="276" t="s">
        <v>107</v>
      </c>
      <c r="C15" s="277">
        <f t="shared" ref="C15:D15" si="7">SUM(W15:W17)</f>
        <v>5</v>
      </c>
      <c r="D15" s="252">
        <f t="shared" si="7"/>
        <v>1</v>
      </c>
      <c r="E15" s="253">
        <v>1</v>
      </c>
      <c r="F15" s="252">
        <f t="shared" ref="F15" si="8">SUM(C15:E17)</f>
        <v>7</v>
      </c>
      <c r="G15" s="10">
        <v>1</v>
      </c>
      <c r="H15" s="185" t="s">
        <v>108</v>
      </c>
      <c r="I15" s="185"/>
      <c r="J15" s="185"/>
      <c r="K15" s="57"/>
      <c r="L15" s="58" t="s">
        <v>230</v>
      </c>
      <c r="M15" s="58"/>
      <c r="N15" s="58"/>
      <c r="O15" s="58"/>
      <c r="P15" s="58"/>
      <c r="R15" s="58"/>
      <c r="S15" s="58" t="s">
        <v>229</v>
      </c>
      <c r="T15" s="58"/>
      <c r="U15" s="57"/>
      <c r="V15" s="57"/>
      <c r="W15" s="157">
        <f t="shared" si="0"/>
        <v>1</v>
      </c>
      <c r="X15" s="21">
        <f t="shared" si="1"/>
        <v>0</v>
      </c>
      <c r="Y15" s="39">
        <f t="shared" si="2"/>
        <v>1</v>
      </c>
    </row>
    <row r="16" spans="1:30">
      <c r="A16" s="275"/>
      <c r="B16" s="276"/>
      <c r="C16" s="252"/>
      <c r="D16" s="252"/>
      <c r="E16" s="253"/>
      <c r="F16" s="252"/>
      <c r="G16" s="10">
        <v>2</v>
      </c>
      <c r="H16" s="46" t="s">
        <v>192</v>
      </c>
      <c r="I16" s="60"/>
      <c r="J16" s="61"/>
      <c r="K16" s="57"/>
      <c r="L16" s="59"/>
      <c r="M16" s="58" t="s">
        <v>229</v>
      </c>
      <c r="N16" s="58"/>
      <c r="P16" s="58"/>
      <c r="Q16" s="58" t="s">
        <v>229</v>
      </c>
      <c r="R16" s="58"/>
      <c r="S16" s="57"/>
      <c r="T16" s="58"/>
      <c r="U16" s="58"/>
      <c r="V16" s="58" t="s">
        <v>229</v>
      </c>
      <c r="W16" s="157">
        <f t="shared" si="0"/>
        <v>3</v>
      </c>
      <c r="X16" s="21">
        <f t="shared" si="1"/>
        <v>0</v>
      </c>
      <c r="Y16" s="39">
        <f t="shared" si="2"/>
        <v>0</v>
      </c>
    </row>
    <row r="17" spans="1:25">
      <c r="A17" s="275"/>
      <c r="B17" s="276"/>
      <c r="C17" s="252"/>
      <c r="D17" s="252"/>
      <c r="E17" s="253"/>
      <c r="F17" s="252"/>
      <c r="G17" s="10">
        <v>3</v>
      </c>
      <c r="H17" s="23" t="s">
        <v>227</v>
      </c>
      <c r="I17" s="24"/>
      <c r="J17" s="25"/>
      <c r="K17" s="57"/>
      <c r="L17" s="59"/>
      <c r="N17" s="58"/>
      <c r="O17" s="58" t="s">
        <v>229</v>
      </c>
      <c r="P17" s="58"/>
      <c r="Q17" s="58"/>
      <c r="R17" s="37" t="s">
        <v>130</v>
      </c>
      <c r="S17" s="58"/>
      <c r="T17" s="58"/>
      <c r="U17" s="57"/>
      <c r="V17" s="57"/>
      <c r="W17" s="157">
        <f t="shared" si="0"/>
        <v>1</v>
      </c>
      <c r="X17" s="21">
        <f t="shared" si="1"/>
        <v>1</v>
      </c>
      <c r="Y17" s="39">
        <f t="shared" si="2"/>
        <v>0</v>
      </c>
    </row>
    <row r="18" spans="1:25" ht="12.75" customHeight="1">
      <c r="A18" s="260">
        <f>A15+1</f>
        <v>5</v>
      </c>
      <c r="B18" s="281" t="s">
        <v>109</v>
      </c>
      <c r="C18" s="262">
        <f t="shared" ref="C18:D18" si="9">SUM(W18:W20)</f>
        <v>2</v>
      </c>
      <c r="D18" s="260">
        <f t="shared" si="9"/>
        <v>1</v>
      </c>
      <c r="E18" s="282">
        <v>1</v>
      </c>
      <c r="F18" s="260">
        <f t="shared" ref="F18" si="10">SUM(C18:E20)</f>
        <v>4</v>
      </c>
      <c r="G18" s="107">
        <v>1</v>
      </c>
      <c r="H18" s="283" t="s">
        <v>110</v>
      </c>
      <c r="I18" s="283"/>
      <c r="J18" s="283"/>
      <c r="K18" s="76"/>
      <c r="L18" s="74" t="s">
        <v>230</v>
      </c>
      <c r="M18" s="74"/>
      <c r="N18" s="108"/>
      <c r="O18" s="75"/>
      <c r="P18" s="74"/>
      <c r="Q18" s="112"/>
      <c r="R18" s="77"/>
      <c r="S18" s="74"/>
      <c r="T18" s="74"/>
      <c r="U18" s="76"/>
      <c r="V18" s="74"/>
      <c r="W18" s="53">
        <f t="shared" si="0"/>
        <v>0</v>
      </c>
      <c r="X18" s="155">
        <f t="shared" si="1"/>
        <v>0</v>
      </c>
      <c r="Y18" s="156">
        <f t="shared" si="2"/>
        <v>1</v>
      </c>
    </row>
    <row r="19" spans="1:25">
      <c r="A19" s="260"/>
      <c r="B19" s="281"/>
      <c r="C19" s="260"/>
      <c r="D19" s="260"/>
      <c r="E19" s="282"/>
      <c r="F19" s="260"/>
      <c r="G19" s="107">
        <v>2</v>
      </c>
      <c r="H19" s="109" t="s">
        <v>111</v>
      </c>
      <c r="I19" s="110"/>
      <c r="J19" s="111"/>
      <c r="K19" s="76"/>
      <c r="L19" s="74"/>
      <c r="M19" s="76"/>
      <c r="N19" s="76"/>
      <c r="O19" s="74"/>
      <c r="P19" s="76"/>
      <c r="Q19" s="74" t="s">
        <v>229</v>
      </c>
      <c r="R19" s="76"/>
      <c r="S19" s="76"/>
      <c r="T19" s="74"/>
      <c r="U19" s="76"/>
      <c r="V19" s="76"/>
      <c r="W19" s="53">
        <f t="shared" si="0"/>
        <v>1</v>
      </c>
      <c r="X19" s="155">
        <f t="shared" si="1"/>
        <v>0</v>
      </c>
      <c r="Y19" s="156">
        <f t="shared" si="2"/>
        <v>0</v>
      </c>
    </row>
    <row r="20" spans="1:25">
      <c r="A20" s="260"/>
      <c r="B20" s="281"/>
      <c r="C20" s="260"/>
      <c r="D20" s="260"/>
      <c r="E20" s="282"/>
      <c r="F20" s="260"/>
      <c r="G20" s="107">
        <v>3</v>
      </c>
      <c r="H20" s="109" t="s">
        <v>203</v>
      </c>
      <c r="I20" s="110"/>
      <c r="J20" s="111"/>
      <c r="K20" s="76"/>
      <c r="L20" s="74"/>
      <c r="M20" s="76"/>
      <c r="N20" s="74" t="s">
        <v>130</v>
      </c>
      <c r="O20" s="74"/>
      <c r="P20" s="74"/>
      <c r="Q20" s="76"/>
      <c r="R20" s="74"/>
      <c r="S20" s="76"/>
      <c r="T20" s="74"/>
      <c r="U20" s="76"/>
      <c r="V20" s="74" t="s">
        <v>229</v>
      </c>
      <c r="W20" s="53">
        <f t="shared" si="0"/>
        <v>1</v>
      </c>
      <c r="X20" s="155">
        <f t="shared" si="1"/>
        <v>1</v>
      </c>
      <c r="Y20" s="156">
        <f t="shared" si="2"/>
        <v>0</v>
      </c>
    </row>
    <row r="21" spans="1:25" ht="12.75" customHeight="1">
      <c r="A21" s="275">
        <f>A18+1</f>
        <v>6</v>
      </c>
      <c r="B21" s="276" t="s">
        <v>112</v>
      </c>
      <c r="C21" s="277">
        <f t="shared" ref="C21:D21" si="11">SUM(W21:W23)</f>
        <v>5</v>
      </c>
      <c r="D21" s="252">
        <f t="shared" si="11"/>
        <v>1</v>
      </c>
      <c r="E21" s="253">
        <v>1</v>
      </c>
      <c r="F21" s="252">
        <f t="shared" ref="F21" si="12">SUM(C21:E23)</f>
        <v>7</v>
      </c>
      <c r="G21" s="10">
        <v>1</v>
      </c>
      <c r="H21" s="185" t="s">
        <v>113</v>
      </c>
      <c r="I21" s="185"/>
      <c r="J21" s="185"/>
      <c r="K21" s="57"/>
      <c r="L21" s="59" t="s">
        <v>230</v>
      </c>
      <c r="M21" s="58"/>
      <c r="N21" s="58"/>
      <c r="P21" s="58"/>
      <c r="Q21" s="21"/>
      <c r="R21" s="10"/>
      <c r="S21" s="58"/>
      <c r="T21" s="58"/>
      <c r="U21" s="57"/>
      <c r="V21" s="57"/>
      <c r="W21" s="157">
        <f t="shared" si="0"/>
        <v>0</v>
      </c>
      <c r="X21" s="21">
        <f t="shared" si="1"/>
        <v>0</v>
      </c>
      <c r="Y21" s="39">
        <f t="shared" si="2"/>
        <v>1</v>
      </c>
    </row>
    <row r="22" spans="1:25">
      <c r="A22" s="275"/>
      <c r="B22" s="276"/>
      <c r="C22" s="252"/>
      <c r="D22" s="252"/>
      <c r="E22" s="253"/>
      <c r="F22" s="252"/>
      <c r="G22" s="10">
        <v>2</v>
      </c>
      <c r="H22" s="46" t="s">
        <v>201</v>
      </c>
      <c r="I22" s="60"/>
      <c r="J22" s="61"/>
      <c r="K22" s="57"/>
      <c r="L22" s="59"/>
      <c r="M22" s="115" t="s">
        <v>229</v>
      </c>
      <c r="N22" s="58"/>
      <c r="O22" s="58"/>
      <c r="P22" s="59"/>
      <c r="Q22" s="21" t="s">
        <v>229</v>
      </c>
      <c r="R22" s="37" t="s">
        <v>130</v>
      </c>
      <c r="S22" s="57"/>
      <c r="T22" s="58"/>
      <c r="U22" s="58"/>
      <c r="V22" s="58" t="s">
        <v>229</v>
      </c>
      <c r="W22" s="157">
        <f t="shared" si="0"/>
        <v>3</v>
      </c>
      <c r="X22" s="21">
        <f t="shared" si="1"/>
        <v>1</v>
      </c>
      <c r="Y22" s="39">
        <f t="shared" si="2"/>
        <v>0</v>
      </c>
    </row>
    <row r="23" spans="1:25">
      <c r="A23" s="275"/>
      <c r="B23" s="276"/>
      <c r="C23" s="252"/>
      <c r="D23" s="252"/>
      <c r="E23" s="253"/>
      <c r="F23" s="252"/>
      <c r="G23" s="10">
        <v>3</v>
      </c>
      <c r="H23" s="23" t="s">
        <v>114</v>
      </c>
      <c r="I23" s="24"/>
      <c r="J23" s="25"/>
      <c r="K23" s="57"/>
      <c r="L23" s="59"/>
      <c r="M23" s="58"/>
      <c r="N23" s="58"/>
      <c r="O23" s="58" t="s">
        <v>229</v>
      </c>
      <c r="Q23" s="58"/>
      <c r="R23" s="58"/>
      <c r="S23" s="58" t="s">
        <v>229</v>
      </c>
      <c r="T23" s="58"/>
      <c r="U23" s="58"/>
      <c r="V23" s="58"/>
      <c r="W23" s="157">
        <f t="shared" si="0"/>
        <v>2</v>
      </c>
      <c r="X23" s="21">
        <f t="shared" si="1"/>
        <v>0</v>
      </c>
      <c r="Y23" s="39">
        <f t="shared" si="2"/>
        <v>0</v>
      </c>
    </row>
    <row r="24" spans="1:25" ht="12.75" customHeight="1">
      <c r="A24" s="260">
        <f>A21+1</f>
        <v>7</v>
      </c>
      <c r="B24" s="258" t="s">
        <v>115</v>
      </c>
      <c r="C24" s="262">
        <f t="shared" ref="C24:D24" si="13">SUM(W24:W26)</f>
        <v>4</v>
      </c>
      <c r="D24" s="260">
        <f t="shared" si="13"/>
        <v>1</v>
      </c>
      <c r="E24" s="260">
        <v>1</v>
      </c>
      <c r="F24" s="260">
        <f t="shared" ref="F24" si="14">SUM(C24:E26)</f>
        <v>6</v>
      </c>
      <c r="G24" s="48">
        <v>1</v>
      </c>
      <c r="H24" s="274" t="s">
        <v>116</v>
      </c>
      <c r="I24" s="274"/>
      <c r="J24" s="274"/>
      <c r="K24" s="49"/>
      <c r="L24" s="51" t="s">
        <v>230</v>
      </c>
      <c r="M24" s="52"/>
      <c r="N24" s="52"/>
      <c r="O24" s="75"/>
      <c r="P24" s="74"/>
      <c r="Q24" s="75"/>
      <c r="R24" s="113"/>
      <c r="S24" s="49"/>
      <c r="T24" s="52"/>
      <c r="U24" s="49"/>
      <c r="V24" s="49"/>
      <c r="W24" s="53">
        <f t="shared" si="0"/>
        <v>0</v>
      </c>
      <c r="X24" s="155">
        <f t="shared" si="1"/>
        <v>0</v>
      </c>
      <c r="Y24" s="156">
        <f t="shared" si="2"/>
        <v>1</v>
      </c>
    </row>
    <row r="25" spans="1:25">
      <c r="A25" s="260"/>
      <c r="B25" s="258"/>
      <c r="C25" s="260"/>
      <c r="D25" s="260"/>
      <c r="E25" s="260"/>
      <c r="F25" s="260"/>
      <c r="G25" s="48">
        <v>2</v>
      </c>
      <c r="H25" s="54" t="s">
        <v>204</v>
      </c>
      <c r="I25" s="55"/>
      <c r="J25" s="56"/>
      <c r="K25" s="49"/>
      <c r="L25" s="51"/>
      <c r="M25" s="112"/>
      <c r="N25" s="52"/>
      <c r="O25" s="74" t="s">
        <v>229</v>
      </c>
      <c r="P25" s="74"/>
      <c r="Q25" s="112"/>
      <c r="R25" s="113"/>
      <c r="S25" s="51" t="s">
        <v>130</v>
      </c>
      <c r="T25" s="51"/>
      <c r="U25" s="52" t="s">
        <v>229</v>
      </c>
      <c r="V25" s="49"/>
      <c r="W25" s="53">
        <f t="shared" si="0"/>
        <v>2</v>
      </c>
      <c r="X25" s="155">
        <f t="shared" si="1"/>
        <v>1</v>
      </c>
      <c r="Y25" s="156">
        <f t="shared" si="2"/>
        <v>0</v>
      </c>
    </row>
    <row r="26" spans="1:25">
      <c r="A26" s="260"/>
      <c r="B26" s="258"/>
      <c r="C26" s="260"/>
      <c r="D26" s="260"/>
      <c r="E26" s="260"/>
      <c r="F26" s="260"/>
      <c r="G26" s="48">
        <v>3</v>
      </c>
      <c r="H26" s="54" t="s">
        <v>117</v>
      </c>
      <c r="I26" s="55"/>
      <c r="J26" s="56"/>
      <c r="K26" s="49"/>
      <c r="L26" s="51"/>
      <c r="M26" s="51" t="s">
        <v>229</v>
      </c>
      <c r="N26" s="52"/>
      <c r="O26" s="52"/>
      <c r="P26" s="49"/>
      <c r="Q26" s="113" t="s">
        <v>229</v>
      </c>
      <c r="R26" s="114"/>
      <c r="S26" s="51"/>
      <c r="T26" s="52"/>
      <c r="U26" s="49"/>
      <c r="V26" s="51"/>
      <c r="W26" s="53">
        <f t="shared" si="0"/>
        <v>2</v>
      </c>
      <c r="X26" s="155">
        <f t="shared" si="1"/>
        <v>0</v>
      </c>
      <c r="Y26" s="156">
        <f t="shared" si="2"/>
        <v>0</v>
      </c>
    </row>
    <row r="27" spans="1:25" ht="12.75" customHeight="1">
      <c r="A27" s="275">
        <f>A24+1</f>
        <v>8</v>
      </c>
      <c r="B27" s="276" t="s">
        <v>118</v>
      </c>
      <c r="C27" s="284">
        <f>SUM(W27:W28)</f>
        <v>4</v>
      </c>
      <c r="D27" s="284">
        <f t="shared" ref="D27:E27" si="15">SUM(X27:X28)</f>
        <v>1</v>
      </c>
      <c r="E27" s="284">
        <f t="shared" si="15"/>
        <v>1</v>
      </c>
      <c r="F27" s="275">
        <f>SUM(C27:E28)</f>
        <v>6</v>
      </c>
      <c r="G27" s="10">
        <v>1</v>
      </c>
      <c r="H27" s="185" t="s">
        <v>119</v>
      </c>
      <c r="I27" s="185"/>
      <c r="J27" s="185"/>
      <c r="K27" s="57"/>
      <c r="L27" s="58" t="s">
        <v>230</v>
      </c>
      <c r="M27" s="58"/>
      <c r="N27" s="57"/>
      <c r="O27" s="115"/>
      <c r="P27" s="58"/>
      <c r="Q27" s="58"/>
      <c r="R27" s="58"/>
      <c r="S27" s="57"/>
      <c r="T27" s="58"/>
      <c r="U27" s="57"/>
      <c r="V27" s="57"/>
      <c r="W27" s="157">
        <f t="shared" si="0"/>
        <v>0</v>
      </c>
      <c r="X27" s="21">
        <f t="shared" si="1"/>
        <v>0</v>
      </c>
      <c r="Y27" s="39">
        <f t="shared" si="2"/>
        <v>1</v>
      </c>
    </row>
    <row r="28" spans="1:25">
      <c r="A28" s="275"/>
      <c r="B28" s="276"/>
      <c r="C28" s="275"/>
      <c r="D28" s="275"/>
      <c r="E28" s="275"/>
      <c r="F28" s="275"/>
      <c r="G28" s="10">
        <v>2</v>
      </c>
      <c r="H28" s="187" t="s">
        <v>202</v>
      </c>
      <c r="I28" s="187"/>
      <c r="J28" s="187"/>
      <c r="K28" s="57"/>
      <c r="L28" s="58"/>
      <c r="M28" s="59" t="s">
        <v>229</v>
      </c>
      <c r="N28" s="59"/>
      <c r="O28" s="59" t="s">
        <v>229</v>
      </c>
      <c r="P28" s="115"/>
      <c r="Q28" s="59" t="s">
        <v>130</v>
      </c>
      <c r="R28" s="59"/>
      <c r="S28" s="59" t="s">
        <v>229</v>
      </c>
      <c r="T28" s="59"/>
      <c r="U28" s="59"/>
      <c r="V28" s="58" t="s">
        <v>229</v>
      </c>
      <c r="W28" s="157">
        <f t="shared" si="0"/>
        <v>4</v>
      </c>
      <c r="X28" s="21">
        <f t="shared" si="1"/>
        <v>1</v>
      </c>
      <c r="Y28" s="39">
        <f t="shared" si="2"/>
        <v>0</v>
      </c>
    </row>
    <row r="29" spans="1:25" ht="12.75" customHeight="1">
      <c r="A29" s="288">
        <f>A27+1</f>
        <v>9</v>
      </c>
      <c r="B29" s="289" t="s">
        <v>120</v>
      </c>
      <c r="C29" s="285">
        <f>SUM(W29:W32)</f>
        <v>5</v>
      </c>
      <c r="D29" s="285">
        <f t="shared" ref="D29:E29" si="16">SUM(X29:X32)</f>
        <v>1</v>
      </c>
      <c r="E29" s="285">
        <f t="shared" si="16"/>
        <v>1</v>
      </c>
      <c r="F29" s="288">
        <f>SUM(C29:E30)</f>
        <v>7</v>
      </c>
      <c r="G29" s="48">
        <v>1</v>
      </c>
      <c r="H29" s="274" t="s">
        <v>121</v>
      </c>
      <c r="I29" s="274"/>
      <c r="J29" s="274"/>
      <c r="K29" s="52"/>
      <c r="L29" s="52"/>
      <c r="M29" s="52" t="s">
        <v>230</v>
      </c>
      <c r="N29" s="52"/>
      <c r="O29" s="52"/>
      <c r="P29" s="52"/>
      <c r="Q29" s="52"/>
      <c r="R29" s="52"/>
      <c r="S29" s="52"/>
      <c r="T29" s="52"/>
      <c r="U29" s="52"/>
      <c r="V29" s="52"/>
      <c r="W29" s="53">
        <f t="shared" si="0"/>
        <v>0</v>
      </c>
      <c r="X29" s="155">
        <f t="shared" si="1"/>
        <v>0</v>
      </c>
      <c r="Y29" s="156">
        <f t="shared" si="2"/>
        <v>1</v>
      </c>
    </row>
    <row r="30" spans="1:25">
      <c r="A30" s="255"/>
      <c r="B30" s="290"/>
      <c r="C30" s="286"/>
      <c r="D30" s="286"/>
      <c r="E30" s="286"/>
      <c r="F30" s="255"/>
      <c r="G30" s="48">
        <v>2</v>
      </c>
      <c r="H30" s="54" t="s">
        <v>122</v>
      </c>
      <c r="I30" s="55"/>
      <c r="J30" s="56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3">
        <f t="shared" si="0"/>
        <v>0</v>
      </c>
      <c r="X30" s="155">
        <f t="shared" si="1"/>
        <v>0</v>
      </c>
      <c r="Y30" s="156">
        <f t="shared" si="2"/>
        <v>0</v>
      </c>
    </row>
    <row r="31" spans="1:25">
      <c r="A31" s="255"/>
      <c r="B31" s="290"/>
      <c r="C31" s="286"/>
      <c r="D31" s="286"/>
      <c r="E31" s="286"/>
      <c r="F31" s="255"/>
      <c r="G31" s="48">
        <v>3</v>
      </c>
      <c r="H31" s="54" t="s">
        <v>246</v>
      </c>
      <c r="I31" s="55"/>
      <c r="J31" s="56"/>
      <c r="K31" s="52" t="s">
        <v>229</v>
      </c>
      <c r="L31" s="52" t="s">
        <v>130</v>
      </c>
      <c r="M31" s="52"/>
      <c r="N31" s="52"/>
      <c r="O31" s="52" t="s">
        <v>229</v>
      </c>
      <c r="P31" s="52"/>
      <c r="Q31" s="52"/>
      <c r="R31" s="52"/>
      <c r="S31" s="52" t="s">
        <v>229</v>
      </c>
      <c r="T31" s="52"/>
      <c r="U31" s="52" t="s">
        <v>229</v>
      </c>
      <c r="V31" s="52"/>
      <c r="W31" s="53">
        <f t="shared" si="0"/>
        <v>4</v>
      </c>
      <c r="X31" s="155">
        <f t="shared" si="1"/>
        <v>1</v>
      </c>
      <c r="Y31" s="156">
        <f t="shared" si="2"/>
        <v>0</v>
      </c>
    </row>
    <row r="32" spans="1:25">
      <c r="A32" s="256"/>
      <c r="B32" s="291"/>
      <c r="C32" s="287"/>
      <c r="D32" s="287"/>
      <c r="E32" s="287"/>
      <c r="F32" s="256"/>
      <c r="G32" s="48">
        <v>4</v>
      </c>
      <c r="H32" s="54" t="s">
        <v>198</v>
      </c>
      <c r="I32" s="55"/>
      <c r="J32" s="56"/>
      <c r="K32" s="52"/>
      <c r="L32" s="52"/>
      <c r="M32" s="52"/>
      <c r="N32" s="52"/>
      <c r="O32" s="52"/>
      <c r="P32" s="52"/>
      <c r="Q32" s="52" t="s">
        <v>229</v>
      </c>
      <c r="R32" s="52"/>
      <c r="S32" s="52"/>
      <c r="T32" s="52"/>
      <c r="U32" s="52"/>
      <c r="V32" s="52"/>
      <c r="W32" s="53">
        <f t="shared" si="0"/>
        <v>1</v>
      </c>
      <c r="X32" s="155">
        <f t="shared" si="1"/>
        <v>0</v>
      </c>
      <c r="Y32" s="156">
        <f t="shared" si="2"/>
        <v>0</v>
      </c>
    </row>
    <row r="33" spans="1:25" ht="12.75" customHeight="1">
      <c r="A33" s="182">
        <f>A29+1</f>
        <v>10</v>
      </c>
      <c r="B33" s="296" t="s">
        <v>123</v>
      </c>
      <c r="C33" s="297">
        <f>SUM(W33:W34)</f>
        <v>2</v>
      </c>
      <c r="D33" s="297">
        <f t="shared" ref="D33:E33" si="17">SUM(X33:X34)</f>
        <v>1</v>
      </c>
      <c r="E33" s="297">
        <f t="shared" si="17"/>
        <v>1</v>
      </c>
      <c r="F33" s="298">
        <f>SUM(C33:E34)</f>
        <v>4</v>
      </c>
      <c r="G33" s="10">
        <v>1</v>
      </c>
      <c r="H33" s="185" t="s">
        <v>124</v>
      </c>
      <c r="I33" s="185"/>
      <c r="J33" s="185"/>
      <c r="K33" s="58"/>
      <c r="L33" s="58" t="s">
        <v>230</v>
      </c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157">
        <f t="shared" si="0"/>
        <v>0</v>
      </c>
      <c r="X33" s="21">
        <f t="shared" si="1"/>
        <v>0</v>
      </c>
      <c r="Y33" s="39">
        <f t="shared" si="2"/>
        <v>1</v>
      </c>
    </row>
    <row r="34" spans="1:25" ht="12.75" customHeight="1">
      <c r="A34" s="182"/>
      <c r="B34" s="296"/>
      <c r="C34" s="198"/>
      <c r="D34" s="198"/>
      <c r="E34" s="198"/>
      <c r="F34" s="299"/>
      <c r="G34" s="10">
        <v>2</v>
      </c>
      <c r="H34" s="181" t="s">
        <v>270</v>
      </c>
      <c r="I34" s="181"/>
      <c r="J34" s="181"/>
      <c r="K34" s="58"/>
      <c r="L34" s="58"/>
      <c r="M34" s="58" t="s">
        <v>229</v>
      </c>
      <c r="N34" s="58"/>
      <c r="O34" s="58"/>
      <c r="P34" s="58"/>
      <c r="Q34" s="58"/>
      <c r="R34" s="58" t="s">
        <v>229</v>
      </c>
      <c r="S34" s="58"/>
      <c r="T34" s="58" t="s">
        <v>130</v>
      </c>
      <c r="U34" s="58"/>
      <c r="V34" s="58"/>
      <c r="W34" s="157">
        <f t="shared" si="0"/>
        <v>2</v>
      </c>
      <c r="X34" s="21">
        <f t="shared" si="1"/>
        <v>1</v>
      </c>
      <c r="Y34" s="39">
        <f t="shared" si="2"/>
        <v>0</v>
      </c>
    </row>
    <row r="35" spans="1:25" ht="12.75" customHeight="1" thickBot="1">
      <c r="A35" s="182"/>
      <c r="B35" s="292" t="s">
        <v>125</v>
      </c>
      <c r="C35" s="293">
        <f>SUM(C6:C34)</f>
        <v>37</v>
      </c>
      <c r="D35" s="293">
        <f>SUM(D6:D34)</f>
        <v>10</v>
      </c>
      <c r="E35" s="293">
        <f>SUM(E6:E34)</f>
        <v>10</v>
      </c>
      <c r="F35" s="293">
        <f>SUM(C35:E35)</f>
        <v>57</v>
      </c>
      <c r="G35" s="62"/>
      <c r="H35" s="63"/>
      <c r="I35" s="63"/>
      <c r="W35" s="169">
        <f>SUM(W6:W34)</f>
        <v>37</v>
      </c>
      <c r="X35" s="170">
        <f t="shared" ref="X35:Y35" si="18">SUM(X6:X34)</f>
        <v>10</v>
      </c>
      <c r="Y35" s="171">
        <f t="shared" si="18"/>
        <v>10</v>
      </c>
    </row>
    <row r="36" spans="1:25" ht="12.75" customHeight="1">
      <c r="A36" s="182"/>
      <c r="B36" s="292"/>
      <c r="C36" s="294"/>
      <c r="D36" s="294"/>
      <c r="E36" s="294"/>
      <c r="F36" s="294"/>
      <c r="G36" s="65"/>
      <c r="H36" s="26"/>
      <c r="I36" s="26"/>
      <c r="J36" s="64" t="s">
        <v>229</v>
      </c>
      <c r="K36" s="21">
        <f>COUNTIF(K6:K34,"A")</f>
        <v>1</v>
      </c>
      <c r="L36" s="21">
        <f t="shared" ref="L36:V36" si="19">COUNTIF(L6:L34,"A")</f>
        <v>0</v>
      </c>
      <c r="M36" s="21">
        <f t="shared" si="19"/>
        <v>6</v>
      </c>
      <c r="N36" s="21">
        <f t="shared" si="19"/>
        <v>1</v>
      </c>
      <c r="O36" s="21">
        <f t="shared" si="19"/>
        <v>7</v>
      </c>
      <c r="P36" s="21">
        <f t="shared" si="19"/>
        <v>1</v>
      </c>
      <c r="Q36" s="21">
        <f t="shared" si="19"/>
        <v>6</v>
      </c>
      <c r="R36" s="21">
        <f t="shared" si="19"/>
        <v>2</v>
      </c>
      <c r="S36" s="21">
        <f t="shared" si="19"/>
        <v>4</v>
      </c>
      <c r="T36" s="21">
        <f t="shared" si="19"/>
        <v>0</v>
      </c>
      <c r="U36" s="21">
        <f t="shared" si="19"/>
        <v>3</v>
      </c>
      <c r="V36" s="21">
        <f t="shared" si="19"/>
        <v>6</v>
      </c>
      <c r="W36" s="22">
        <f>SUM(K36:V36)</f>
        <v>37</v>
      </c>
    </row>
    <row r="37" spans="1:25" ht="13.5" customHeight="1">
      <c r="A37" s="182"/>
      <c r="B37" s="292"/>
      <c r="C37" s="295"/>
      <c r="D37" s="295"/>
      <c r="E37" s="295"/>
      <c r="F37" s="295"/>
      <c r="G37" s="65"/>
      <c r="H37" s="26"/>
      <c r="I37" s="26"/>
      <c r="J37" s="64" t="s">
        <v>130</v>
      </c>
      <c r="K37" s="21">
        <f>COUNTIF(K6:K34,"B")</f>
        <v>0</v>
      </c>
      <c r="L37" s="21">
        <f t="shared" ref="L37:V37" si="20">COUNTIF(L6:L34,"B")</f>
        <v>1</v>
      </c>
      <c r="M37" s="21">
        <f t="shared" si="20"/>
        <v>0</v>
      </c>
      <c r="N37" s="21">
        <f t="shared" si="20"/>
        <v>1</v>
      </c>
      <c r="O37" s="21">
        <f t="shared" si="20"/>
        <v>0</v>
      </c>
      <c r="P37" s="21">
        <f t="shared" si="20"/>
        <v>0</v>
      </c>
      <c r="Q37" s="21">
        <f t="shared" si="20"/>
        <v>1</v>
      </c>
      <c r="R37" s="21">
        <f t="shared" si="20"/>
        <v>3</v>
      </c>
      <c r="S37" s="21">
        <f t="shared" si="20"/>
        <v>3</v>
      </c>
      <c r="T37" s="21">
        <f t="shared" si="20"/>
        <v>1</v>
      </c>
      <c r="U37" s="21">
        <f t="shared" si="20"/>
        <v>0</v>
      </c>
      <c r="V37" s="21">
        <f t="shared" si="20"/>
        <v>0</v>
      </c>
      <c r="W37" s="21">
        <f>SUM(K37:V37)</f>
        <v>10</v>
      </c>
    </row>
    <row r="38" spans="1:25" ht="13.5" customHeight="1">
      <c r="J38" s="64" t="s">
        <v>230</v>
      </c>
      <c r="K38" s="21">
        <f>COUNTIF(K6:K34,"AWS")</f>
        <v>0</v>
      </c>
      <c r="L38" s="21">
        <f t="shared" ref="L38:V38" si="21">COUNTIF(L6:L34,"AWS")</f>
        <v>8</v>
      </c>
      <c r="M38" s="21">
        <f t="shared" si="21"/>
        <v>1</v>
      </c>
      <c r="N38" s="21">
        <f t="shared" si="21"/>
        <v>1</v>
      </c>
      <c r="O38" s="21">
        <f t="shared" si="21"/>
        <v>0</v>
      </c>
      <c r="P38" s="21">
        <f t="shared" si="21"/>
        <v>0</v>
      </c>
      <c r="Q38" s="21">
        <f t="shared" si="21"/>
        <v>0</v>
      </c>
      <c r="R38" s="21">
        <f t="shared" si="21"/>
        <v>0</v>
      </c>
      <c r="S38" s="21">
        <f t="shared" si="21"/>
        <v>0</v>
      </c>
      <c r="T38" s="21">
        <f t="shared" si="21"/>
        <v>0</v>
      </c>
      <c r="U38" s="21">
        <f t="shared" si="21"/>
        <v>0</v>
      </c>
      <c r="V38" s="21">
        <f t="shared" si="21"/>
        <v>0</v>
      </c>
      <c r="W38" s="21">
        <f>SUM(K38:V38)</f>
        <v>10</v>
      </c>
      <c r="X38" s="66"/>
    </row>
    <row r="39" spans="1:25" ht="13.5" customHeight="1">
      <c r="W39">
        <f>SUM(W36:W38)</f>
        <v>57</v>
      </c>
    </row>
  </sheetData>
  <customSheetViews>
    <customSheetView guid="{D3D596E3-A4D4-48DC-B647-FB2ED80870EE}" scale="82" fitToPage="1" topLeftCell="A3">
      <selection activeCell="M18" sqref="M18"/>
      <pageMargins left="0.7" right="0.7" top="0.75" bottom="0.75" header="0.3" footer="0.3"/>
      <pageSetup paperSize="9" scale="56" orientation="landscape" horizontalDpi="4294967294" verticalDpi="0" r:id="rId1"/>
    </customSheetView>
  </customSheetViews>
  <mergeCells count="86">
    <mergeCell ref="H33:J33"/>
    <mergeCell ref="H34:J34"/>
    <mergeCell ref="A35:A37"/>
    <mergeCell ref="B35:B37"/>
    <mergeCell ref="C35:C37"/>
    <mergeCell ref="D35:D37"/>
    <mergeCell ref="E35:E37"/>
    <mergeCell ref="F35:F37"/>
    <mergeCell ref="A33:A34"/>
    <mergeCell ref="B33:B34"/>
    <mergeCell ref="C33:C34"/>
    <mergeCell ref="D33:D34"/>
    <mergeCell ref="E33:E34"/>
    <mergeCell ref="F33:F34"/>
    <mergeCell ref="H27:J27"/>
    <mergeCell ref="H28:J28"/>
    <mergeCell ref="H29:J29"/>
    <mergeCell ref="F27:F28"/>
    <mergeCell ref="A27:A28"/>
    <mergeCell ref="B27:B28"/>
    <mergeCell ref="D27:D28"/>
    <mergeCell ref="C27:C28"/>
    <mergeCell ref="E27:E28"/>
    <mergeCell ref="E29:E32"/>
    <mergeCell ref="F29:F32"/>
    <mergeCell ref="A29:A32"/>
    <mergeCell ref="B29:B32"/>
    <mergeCell ref="C29:C32"/>
    <mergeCell ref="D29:D32"/>
    <mergeCell ref="H21:J21"/>
    <mergeCell ref="A24:A26"/>
    <mergeCell ref="B24:B26"/>
    <mergeCell ref="C24:C26"/>
    <mergeCell ref="D24:D26"/>
    <mergeCell ref="E24:E26"/>
    <mergeCell ref="F24:F26"/>
    <mergeCell ref="H24:J24"/>
    <mergeCell ref="A21:A23"/>
    <mergeCell ref="B21:B23"/>
    <mergeCell ref="C21:C23"/>
    <mergeCell ref="D21:D23"/>
    <mergeCell ref="E21:E23"/>
    <mergeCell ref="F21:F23"/>
    <mergeCell ref="H15:J15"/>
    <mergeCell ref="A18:A20"/>
    <mergeCell ref="B18:B20"/>
    <mergeCell ref="C18:C20"/>
    <mergeCell ref="D18:D20"/>
    <mergeCell ref="E18:E20"/>
    <mergeCell ref="F18:F20"/>
    <mergeCell ref="H18:J18"/>
    <mergeCell ref="A15:A17"/>
    <mergeCell ref="B15:B17"/>
    <mergeCell ref="C15:C17"/>
    <mergeCell ref="D15:D17"/>
    <mergeCell ref="E15:E17"/>
    <mergeCell ref="F15:F17"/>
    <mergeCell ref="K4:Y4"/>
    <mergeCell ref="H9:J9"/>
    <mergeCell ref="H10:J10"/>
    <mergeCell ref="H12:J12"/>
    <mergeCell ref="E12:E14"/>
    <mergeCell ref="F12:F14"/>
    <mergeCell ref="A12:A14"/>
    <mergeCell ref="B12:B14"/>
    <mergeCell ref="C12:C14"/>
    <mergeCell ref="D12:D14"/>
    <mergeCell ref="A1:J1"/>
    <mergeCell ref="A2:J3"/>
    <mergeCell ref="A4:A5"/>
    <mergeCell ref="B4:B5"/>
    <mergeCell ref="C4:F4"/>
    <mergeCell ref="G4:J5"/>
    <mergeCell ref="H6:J6"/>
    <mergeCell ref="E6:E8"/>
    <mergeCell ref="F6:F8"/>
    <mergeCell ref="A9:A11"/>
    <mergeCell ref="B9:B11"/>
    <mergeCell ref="C9:C11"/>
    <mergeCell ref="D9:D11"/>
    <mergeCell ref="E9:E11"/>
    <mergeCell ref="A6:A8"/>
    <mergeCell ref="F9:F11"/>
    <mergeCell ref="B6:B8"/>
    <mergeCell ref="C6:C8"/>
    <mergeCell ref="D6:D8"/>
  </mergeCells>
  <pageMargins left="0.7" right="0.7" top="0.75" bottom="0.75" header="0.3" footer="0.3"/>
  <pageSetup paperSize="9" scale="53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BEE18-D764-4065-BE0F-8B5EDC785E3A}">
  <sheetPr>
    <pageSetUpPr fitToPage="1"/>
  </sheetPr>
  <dimension ref="A1:U73"/>
  <sheetViews>
    <sheetView topLeftCell="G35" workbookViewId="0">
      <selection activeCell="D70" sqref="D70"/>
    </sheetView>
  </sheetViews>
  <sheetFormatPr defaultRowHeight="12.75"/>
  <cols>
    <col min="1" max="1" width="6" customWidth="1"/>
    <col min="2" max="2" width="29.28515625" customWidth="1"/>
    <col min="5" max="5" width="12" customWidth="1"/>
    <col min="6" max="6" width="9.7109375" customWidth="1"/>
    <col min="7" max="7" width="11" customWidth="1"/>
    <col min="8" max="8" width="0" hidden="1" customWidth="1"/>
    <col min="9" max="9" width="10.42578125" customWidth="1"/>
    <col min="21" max="21" width="10.28515625" customWidth="1"/>
  </cols>
  <sheetData>
    <row r="1" spans="1:21" ht="13.5" customHeight="1" thickBot="1">
      <c r="A1" s="269" t="s">
        <v>261</v>
      </c>
      <c r="B1" s="234"/>
      <c r="C1" s="234"/>
      <c r="D1" s="234"/>
      <c r="E1" s="234"/>
      <c r="F1" s="234"/>
      <c r="G1" s="234"/>
      <c r="H1" s="267"/>
      <c r="R1" t="s">
        <v>256</v>
      </c>
    </row>
    <row r="2" spans="1:21" ht="13.5" thickBot="1">
      <c r="A2" s="326"/>
      <c r="B2" s="231"/>
      <c r="C2" s="231"/>
      <c r="D2" s="231"/>
      <c r="E2" s="231"/>
      <c r="F2" s="231"/>
      <c r="G2" s="231"/>
      <c r="H2" s="327"/>
      <c r="R2" t="s">
        <v>259</v>
      </c>
    </row>
    <row r="3" spans="1:21" ht="13.5" thickBot="1">
      <c r="A3" s="328" t="s">
        <v>1</v>
      </c>
      <c r="B3" s="231" t="s">
        <v>2</v>
      </c>
      <c r="C3" s="233" t="s">
        <v>3</v>
      </c>
      <c r="D3" s="233"/>
      <c r="E3" s="233"/>
      <c r="F3" s="326"/>
      <c r="G3" s="326"/>
      <c r="H3" s="326"/>
      <c r="I3" s="233" t="s">
        <v>272</v>
      </c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</row>
    <row r="4" spans="1:21" ht="13.5" thickBot="1">
      <c r="A4" s="329"/>
      <c r="B4" s="231"/>
      <c r="C4" s="5" t="s">
        <v>126</v>
      </c>
      <c r="D4" s="5" t="s">
        <v>127</v>
      </c>
      <c r="E4" s="5" t="s">
        <v>5</v>
      </c>
      <c r="F4" s="326"/>
      <c r="G4" s="326"/>
      <c r="H4" s="326"/>
      <c r="I4" s="6" t="s">
        <v>6</v>
      </c>
      <c r="J4" s="6" t="s">
        <v>7</v>
      </c>
      <c r="K4" s="6" t="s">
        <v>8</v>
      </c>
      <c r="L4" s="6" t="s">
        <v>9</v>
      </c>
      <c r="M4" s="6" t="s">
        <v>10</v>
      </c>
      <c r="N4" s="6" t="s">
        <v>11</v>
      </c>
      <c r="O4" s="6" t="s">
        <v>12</v>
      </c>
      <c r="P4" s="6" t="s">
        <v>13</v>
      </c>
      <c r="Q4" s="6" t="s">
        <v>14</v>
      </c>
      <c r="R4" s="6" t="s">
        <v>15</v>
      </c>
      <c r="S4" s="6" t="s">
        <v>16</v>
      </c>
      <c r="T4" s="7" t="s">
        <v>17</v>
      </c>
      <c r="U4" s="6" t="s">
        <v>18</v>
      </c>
    </row>
    <row r="5" spans="1:21">
      <c r="A5" s="324">
        <v>1</v>
      </c>
      <c r="B5" s="325" t="s">
        <v>128</v>
      </c>
      <c r="C5" s="319">
        <v>24</v>
      </c>
      <c r="D5" s="319"/>
      <c r="E5" s="319">
        <f>SUM(C5:D7)</f>
        <v>36</v>
      </c>
      <c r="F5" s="185" t="s">
        <v>129</v>
      </c>
      <c r="G5" s="185"/>
      <c r="H5" s="185"/>
      <c r="I5" s="27" t="s">
        <v>254</v>
      </c>
      <c r="J5" s="27" t="s">
        <v>254</v>
      </c>
      <c r="K5" s="27" t="s">
        <v>254</v>
      </c>
      <c r="L5" s="27" t="s">
        <v>254</v>
      </c>
      <c r="M5" s="27" t="s">
        <v>254</v>
      </c>
      <c r="N5" s="27" t="s">
        <v>254</v>
      </c>
      <c r="O5" s="27" t="s">
        <v>254</v>
      </c>
      <c r="P5" s="27" t="s">
        <v>254</v>
      </c>
      <c r="Q5" s="27" t="s">
        <v>254</v>
      </c>
      <c r="R5" s="27" t="s">
        <v>254</v>
      </c>
      <c r="S5" s="27" t="s">
        <v>254</v>
      </c>
      <c r="T5" s="27" t="s">
        <v>254</v>
      </c>
      <c r="U5" s="28">
        <f>COUNTIF(I5:T5,"BP")</f>
        <v>12</v>
      </c>
    </row>
    <row r="6" spans="1:21">
      <c r="A6" s="320"/>
      <c r="B6" s="325"/>
      <c r="C6" s="319"/>
      <c r="D6" s="319"/>
      <c r="E6" s="319"/>
      <c r="F6" s="23" t="s">
        <v>131</v>
      </c>
      <c r="G6" s="24"/>
      <c r="H6" s="25"/>
      <c r="I6" s="27" t="s">
        <v>254</v>
      </c>
      <c r="J6" s="27" t="s">
        <v>254</v>
      </c>
      <c r="K6" s="27" t="s">
        <v>254</v>
      </c>
      <c r="L6" s="27" t="s">
        <v>254</v>
      </c>
      <c r="M6" s="27" t="s">
        <v>254</v>
      </c>
      <c r="N6" s="27" t="s">
        <v>132</v>
      </c>
      <c r="O6" s="27" t="s">
        <v>254</v>
      </c>
      <c r="P6" s="27" t="s">
        <v>254</v>
      </c>
      <c r="Q6" s="27" t="s">
        <v>254</v>
      </c>
      <c r="R6" s="27" t="s">
        <v>254</v>
      </c>
      <c r="S6" s="27" t="s">
        <v>254</v>
      </c>
      <c r="T6" s="27" t="s">
        <v>254</v>
      </c>
      <c r="U6" s="28">
        <f>COUNTIF(I6:T6,"BP")+COUNTIF(I6:T6,"B1")</f>
        <v>12</v>
      </c>
    </row>
    <row r="7" spans="1:21">
      <c r="A7" s="299"/>
      <c r="B7" s="29"/>
      <c r="C7" s="30"/>
      <c r="D7" s="30">
        <v>12</v>
      </c>
      <c r="E7" s="30"/>
      <c r="F7" s="302" t="s">
        <v>133</v>
      </c>
      <c r="G7" s="302"/>
      <c r="H7" s="302"/>
      <c r="I7" s="27" t="s">
        <v>134</v>
      </c>
      <c r="J7" s="27" t="s">
        <v>134</v>
      </c>
      <c r="K7" s="27" t="s">
        <v>134</v>
      </c>
      <c r="L7" s="27" t="s">
        <v>134</v>
      </c>
      <c r="M7" s="27" t="s">
        <v>134</v>
      </c>
      <c r="N7" s="27" t="s">
        <v>134</v>
      </c>
      <c r="O7" s="27" t="s">
        <v>134</v>
      </c>
      <c r="P7" s="27" t="s">
        <v>134</v>
      </c>
      <c r="Q7" s="27" t="s">
        <v>134</v>
      </c>
      <c r="R7" s="27" t="s">
        <v>134</v>
      </c>
      <c r="S7" s="27" t="s">
        <v>134</v>
      </c>
      <c r="T7" s="27" t="s">
        <v>134</v>
      </c>
      <c r="U7" s="28">
        <f>COUNTIF(I7:T7,"O")</f>
        <v>12</v>
      </c>
    </row>
    <row r="8" spans="1:21">
      <c r="A8" s="319">
        <f>A5+1</f>
        <v>2</v>
      </c>
      <c r="B8" s="321" t="s">
        <v>135</v>
      </c>
      <c r="C8" s="322">
        <v>8</v>
      </c>
      <c r="D8" s="322"/>
      <c r="E8" s="322">
        <f>SUM(C8:D8)</f>
        <v>8</v>
      </c>
      <c r="F8" s="303" t="s">
        <v>129</v>
      </c>
      <c r="G8" s="303"/>
      <c r="H8" s="303"/>
      <c r="I8" s="94"/>
      <c r="J8" s="94"/>
      <c r="K8" s="94" t="s">
        <v>254</v>
      </c>
      <c r="L8" s="94"/>
      <c r="M8" s="94"/>
      <c r="N8" s="94" t="s">
        <v>254</v>
      </c>
      <c r="O8" s="94"/>
      <c r="P8" s="94"/>
      <c r="Q8" s="94" t="s">
        <v>254</v>
      </c>
      <c r="R8" s="94"/>
      <c r="S8" s="94" t="s">
        <v>254</v>
      </c>
      <c r="T8" s="94"/>
      <c r="U8" s="96">
        <f>COUNTIF(I8:T8,"BP")</f>
        <v>4</v>
      </c>
    </row>
    <row r="9" spans="1:21">
      <c r="A9" s="320" t="e">
        <f>#REF!+1</f>
        <v>#REF!</v>
      </c>
      <c r="B9" s="321"/>
      <c r="C9" s="322"/>
      <c r="D9" s="322"/>
      <c r="E9" s="322"/>
      <c r="F9" s="323" t="s">
        <v>131</v>
      </c>
      <c r="G9" s="323"/>
      <c r="H9" s="323"/>
      <c r="I9" s="94"/>
      <c r="J9" s="94"/>
      <c r="K9" s="94" t="s">
        <v>254</v>
      </c>
      <c r="L9" s="131"/>
      <c r="M9" s="131"/>
      <c r="N9" s="131" t="s">
        <v>132</v>
      </c>
      <c r="O9" s="131"/>
      <c r="P9" s="131"/>
      <c r="Q9" s="94" t="s">
        <v>254</v>
      </c>
      <c r="R9" s="131"/>
      <c r="S9" s="94" t="s">
        <v>254</v>
      </c>
      <c r="T9" s="131"/>
      <c r="U9" s="96">
        <f>COUNTIF(I9:T9,"BP")+COUNTIF(I9:T9,"B1")</f>
        <v>4</v>
      </c>
    </row>
    <row r="10" spans="1:21">
      <c r="A10" s="299" t="e">
        <f>#REF!+1</f>
        <v>#REF!</v>
      </c>
      <c r="B10" s="132"/>
      <c r="C10" s="133"/>
      <c r="D10" s="133">
        <v>2</v>
      </c>
      <c r="E10" s="133">
        <f>SUM(C10:D10)</f>
        <v>2</v>
      </c>
      <c r="F10" s="323" t="s">
        <v>133</v>
      </c>
      <c r="G10" s="323"/>
      <c r="H10" s="323"/>
      <c r="I10" s="94"/>
      <c r="J10" s="94"/>
      <c r="K10" s="94"/>
      <c r="L10" s="94"/>
      <c r="M10" s="94"/>
      <c r="N10" s="94" t="s">
        <v>134</v>
      </c>
      <c r="O10" s="94"/>
      <c r="P10" s="94"/>
      <c r="Q10" s="94"/>
      <c r="R10" s="94"/>
      <c r="S10" s="94" t="s">
        <v>134</v>
      </c>
      <c r="T10" s="94"/>
      <c r="U10" s="96">
        <f>COUNTIF(I10:T10,"O")</f>
        <v>2</v>
      </c>
    </row>
    <row r="11" spans="1:21">
      <c r="A11" s="312">
        <f t="shared" ref="A11:A13" si="0">A8+1</f>
        <v>3</v>
      </c>
      <c r="B11" s="315" t="s">
        <v>136</v>
      </c>
      <c r="C11" s="307">
        <v>8</v>
      </c>
      <c r="D11" s="307">
        <v>2</v>
      </c>
      <c r="E11" s="307">
        <f>SUM(C11:D11)</f>
        <v>10</v>
      </c>
      <c r="F11" s="318" t="s">
        <v>129</v>
      </c>
      <c r="G11" s="318"/>
      <c r="H11" s="318"/>
      <c r="I11" s="128"/>
      <c r="J11" s="128"/>
      <c r="K11" s="163" t="s">
        <v>254</v>
      </c>
      <c r="L11" s="128"/>
      <c r="M11" s="128"/>
      <c r="N11" s="163" t="s">
        <v>254</v>
      </c>
      <c r="O11" s="128"/>
      <c r="P11" s="128"/>
      <c r="Q11" s="163" t="s">
        <v>254</v>
      </c>
      <c r="R11" s="128"/>
      <c r="S11" s="163" t="s">
        <v>254</v>
      </c>
      <c r="T11" s="128"/>
      <c r="U11" s="129">
        <f>COUNTIF(I11:T11,"BP")</f>
        <v>4</v>
      </c>
    </row>
    <row r="12" spans="1:21">
      <c r="A12" s="313" t="e">
        <f t="shared" si="0"/>
        <v>#REF!</v>
      </c>
      <c r="B12" s="315"/>
      <c r="C12" s="307"/>
      <c r="D12" s="307"/>
      <c r="E12" s="307"/>
      <c r="F12" s="318" t="s">
        <v>131</v>
      </c>
      <c r="G12" s="318"/>
      <c r="H12" s="318"/>
      <c r="I12" s="128"/>
      <c r="J12" s="128"/>
      <c r="K12" s="163" t="s">
        <v>254</v>
      </c>
      <c r="L12" s="128"/>
      <c r="M12" s="128"/>
      <c r="N12" s="128" t="s">
        <v>132</v>
      </c>
      <c r="O12" s="128"/>
      <c r="P12" s="128"/>
      <c r="Q12" s="163" t="s">
        <v>254</v>
      </c>
      <c r="R12" s="128"/>
      <c r="S12" s="163" t="s">
        <v>254</v>
      </c>
      <c r="T12" s="128"/>
      <c r="U12" s="129">
        <f>COUNTIF(I12:T12,"B1")+COUNTIF(I12:T12,"BP")</f>
        <v>4</v>
      </c>
    </row>
    <row r="13" spans="1:21">
      <c r="A13" s="314" t="e">
        <f t="shared" si="0"/>
        <v>#REF!</v>
      </c>
      <c r="B13" s="316"/>
      <c r="C13" s="317"/>
      <c r="D13" s="317"/>
      <c r="E13" s="317"/>
      <c r="F13" s="318" t="s">
        <v>133</v>
      </c>
      <c r="G13" s="318"/>
      <c r="H13" s="130"/>
      <c r="I13" s="128"/>
      <c r="J13" s="128"/>
      <c r="K13" s="128"/>
      <c r="L13" s="128"/>
      <c r="M13" s="128"/>
      <c r="N13" s="128" t="s">
        <v>134</v>
      </c>
      <c r="O13" s="128"/>
      <c r="P13" s="128"/>
      <c r="Q13" s="128"/>
      <c r="R13" s="128"/>
      <c r="S13" s="128" t="s">
        <v>134</v>
      </c>
      <c r="T13" s="128"/>
      <c r="U13" s="129">
        <f>COUNTIF(I13:T13,"O")</f>
        <v>2</v>
      </c>
    </row>
    <row r="14" spans="1:21" ht="38.25" customHeight="1">
      <c r="A14" s="196">
        <v>5</v>
      </c>
      <c r="B14" s="134" t="s">
        <v>137</v>
      </c>
      <c r="C14" s="135">
        <v>8</v>
      </c>
      <c r="D14" s="304">
        <v>0</v>
      </c>
      <c r="E14" s="135">
        <v>8</v>
      </c>
      <c r="F14" s="306" t="s">
        <v>129</v>
      </c>
      <c r="G14" s="306"/>
      <c r="H14" s="306"/>
      <c r="I14" s="136"/>
      <c r="J14" s="136"/>
      <c r="K14" s="94" t="s">
        <v>254</v>
      </c>
      <c r="L14" s="136"/>
      <c r="M14" s="136"/>
      <c r="N14" s="94" t="s">
        <v>254</v>
      </c>
      <c r="O14" s="136"/>
      <c r="P14" s="136"/>
      <c r="Q14" s="94" t="s">
        <v>254</v>
      </c>
      <c r="R14" s="136"/>
      <c r="S14" s="94" t="s">
        <v>254</v>
      </c>
      <c r="T14" s="136"/>
      <c r="U14" s="137">
        <f>COUNTIF(I14:T14,"BP")</f>
        <v>4</v>
      </c>
    </row>
    <row r="15" spans="1:21">
      <c r="A15" s="198" t="e">
        <f>#REF!+1</f>
        <v>#REF!</v>
      </c>
      <c r="B15" s="134"/>
      <c r="C15" s="135"/>
      <c r="D15" s="305"/>
      <c r="E15" s="135"/>
      <c r="F15" s="306" t="s">
        <v>131</v>
      </c>
      <c r="G15" s="306"/>
      <c r="H15" s="306"/>
      <c r="I15" s="136"/>
      <c r="J15" s="136"/>
      <c r="K15" s="94" t="s">
        <v>254</v>
      </c>
      <c r="L15" s="136"/>
      <c r="M15" s="136"/>
      <c r="N15" s="136" t="s">
        <v>132</v>
      </c>
      <c r="O15" s="136"/>
      <c r="P15" s="136"/>
      <c r="Q15" s="94" t="s">
        <v>254</v>
      </c>
      <c r="R15" s="136"/>
      <c r="S15" s="94" t="s">
        <v>254</v>
      </c>
      <c r="T15" s="136"/>
      <c r="U15" s="137">
        <f>COUNTIF(I15:T15,"B1")+COUNTIF(I15:T15,"BP")</f>
        <v>4</v>
      </c>
    </row>
    <row r="16" spans="1:21">
      <c r="A16" s="307">
        <v>8</v>
      </c>
      <c r="B16" s="84"/>
      <c r="C16" s="84"/>
      <c r="D16" s="307">
        <v>2</v>
      </c>
      <c r="E16" s="84"/>
      <c r="F16" s="85" t="s">
        <v>129</v>
      </c>
      <c r="G16" s="85"/>
      <c r="H16" s="85"/>
      <c r="I16" s="163" t="s">
        <v>254</v>
      </c>
      <c r="J16" s="163" t="s">
        <v>254</v>
      </c>
      <c r="K16" s="163" t="s">
        <v>254</v>
      </c>
      <c r="L16" s="163" t="s">
        <v>254</v>
      </c>
      <c r="M16" s="163" t="s">
        <v>254</v>
      </c>
      <c r="N16" s="163" t="s">
        <v>254</v>
      </c>
      <c r="O16" s="163" t="s">
        <v>254</v>
      </c>
      <c r="P16" s="163" t="s">
        <v>254</v>
      </c>
      <c r="Q16" s="163" t="s">
        <v>254</v>
      </c>
      <c r="R16" s="163" t="s">
        <v>254</v>
      </c>
      <c r="S16" s="163" t="s">
        <v>254</v>
      </c>
      <c r="T16" s="163" t="s">
        <v>254</v>
      </c>
      <c r="U16" s="129">
        <f>COUNTIF(I16:T16,"B1")+COUNTIF(I16:T16,"BP")</f>
        <v>12</v>
      </c>
    </row>
    <row r="17" spans="1:21">
      <c r="A17" s="308"/>
      <c r="B17" s="86" t="s">
        <v>197</v>
      </c>
      <c r="C17" s="87">
        <v>24</v>
      </c>
      <c r="D17" s="308"/>
      <c r="E17" s="87">
        <v>24</v>
      </c>
      <c r="F17" s="88" t="s">
        <v>131</v>
      </c>
      <c r="G17" s="88"/>
      <c r="H17" s="88"/>
      <c r="I17" s="163" t="s">
        <v>254</v>
      </c>
      <c r="J17" s="163" t="s">
        <v>254</v>
      </c>
      <c r="K17" s="163" t="s">
        <v>254</v>
      </c>
      <c r="L17" s="163" t="s">
        <v>254</v>
      </c>
      <c r="M17" s="163" t="s">
        <v>254</v>
      </c>
      <c r="N17" s="163" t="s">
        <v>132</v>
      </c>
      <c r="O17" s="163" t="s">
        <v>254</v>
      </c>
      <c r="P17" s="163" t="s">
        <v>254</v>
      </c>
      <c r="Q17" s="163" t="s">
        <v>254</v>
      </c>
      <c r="R17" s="163" t="s">
        <v>254</v>
      </c>
      <c r="S17" s="163" t="s">
        <v>254</v>
      </c>
      <c r="T17" s="163" t="s">
        <v>254</v>
      </c>
      <c r="U17" s="129">
        <f>COUNTIF(I17:T17,"B1")+COUNTIF(I17:T17,"BP")</f>
        <v>12</v>
      </c>
    </row>
    <row r="18" spans="1:21">
      <c r="A18" s="309"/>
      <c r="B18" s="89"/>
      <c r="C18" s="89"/>
      <c r="D18" s="309"/>
      <c r="E18" s="89">
        <v>2</v>
      </c>
      <c r="F18" s="310" t="s">
        <v>133</v>
      </c>
      <c r="G18" s="311"/>
      <c r="H18" s="88"/>
      <c r="I18" s="27"/>
      <c r="J18" s="27"/>
      <c r="K18" s="27"/>
      <c r="L18" s="27"/>
      <c r="M18" s="27"/>
      <c r="N18" s="27" t="s">
        <v>134</v>
      </c>
      <c r="O18" s="27"/>
      <c r="P18" s="27"/>
      <c r="Q18" s="27"/>
      <c r="R18" s="27"/>
      <c r="S18" s="27" t="s">
        <v>134</v>
      </c>
      <c r="T18" s="27"/>
      <c r="U18" s="138">
        <f>COUNTIF(I18:T18,"O")</f>
        <v>2</v>
      </c>
    </row>
    <row r="19" spans="1:21">
      <c r="A19" s="90">
        <v>9</v>
      </c>
      <c r="B19" s="92" t="s">
        <v>138</v>
      </c>
      <c r="C19" s="92">
        <v>6</v>
      </c>
      <c r="D19" s="93"/>
      <c r="E19" s="93">
        <f t="shared" ref="E19:E59" si="1">SUM(C19:D19)</f>
        <v>6</v>
      </c>
      <c r="F19" s="303" t="s">
        <v>139</v>
      </c>
      <c r="G19" s="303"/>
      <c r="H19" s="303"/>
      <c r="I19" s="94"/>
      <c r="J19" s="95" t="s">
        <v>143</v>
      </c>
      <c r="K19" s="95"/>
      <c r="L19" s="95" t="s">
        <v>145</v>
      </c>
      <c r="M19" s="95"/>
      <c r="N19" s="95" t="s">
        <v>145</v>
      </c>
      <c r="O19" s="95"/>
      <c r="P19" s="95" t="s">
        <v>145</v>
      </c>
      <c r="Q19" s="95"/>
      <c r="R19" s="95" t="s">
        <v>145</v>
      </c>
      <c r="S19" s="95"/>
      <c r="T19" s="95" t="s">
        <v>145</v>
      </c>
      <c r="U19" s="96">
        <v>6</v>
      </c>
    </row>
    <row r="20" spans="1:21">
      <c r="A20" s="84">
        <v>10</v>
      </c>
      <c r="B20" s="21" t="s">
        <v>141</v>
      </c>
      <c r="C20" s="21">
        <v>6</v>
      </c>
      <c r="D20" s="11"/>
      <c r="E20" s="11">
        <f t="shared" si="1"/>
        <v>6</v>
      </c>
      <c r="F20" s="104" t="s">
        <v>139</v>
      </c>
      <c r="G20" s="104"/>
      <c r="H20" s="104"/>
      <c r="I20" s="33"/>
      <c r="J20" s="33" t="s">
        <v>143</v>
      </c>
      <c r="K20" s="33"/>
      <c r="L20" s="33" t="s">
        <v>145</v>
      </c>
      <c r="M20" s="33"/>
      <c r="N20" s="33" t="s">
        <v>145</v>
      </c>
      <c r="O20" s="33"/>
      <c r="P20" s="33" t="s">
        <v>145</v>
      </c>
      <c r="Q20" s="33"/>
      <c r="R20" s="33" t="s">
        <v>145</v>
      </c>
      <c r="S20" s="33"/>
      <c r="T20" s="33" t="s">
        <v>145</v>
      </c>
      <c r="U20" s="28">
        <v>6</v>
      </c>
    </row>
    <row r="21" spans="1:21">
      <c r="A21" s="90">
        <v>11</v>
      </c>
      <c r="B21" s="92" t="s">
        <v>142</v>
      </c>
      <c r="C21" s="92">
        <v>6</v>
      </c>
      <c r="D21" s="93"/>
      <c r="E21" s="93">
        <f t="shared" si="1"/>
        <v>6</v>
      </c>
      <c r="F21" s="303" t="s">
        <v>139</v>
      </c>
      <c r="G21" s="303"/>
      <c r="H21" s="303"/>
      <c r="I21" s="103" t="s">
        <v>143</v>
      </c>
      <c r="J21" s="95"/>
      <c r="K21" s="103" t="s">
        <v>143</v>
      </c>
      <c r="L21" s="95"/>
      <c r="M21" s="103" t="s">
        <v>143</v>
      </c>
      <c r="N21" s="98"/>
      <c r="O21" s="103" t="s">
        <v>143</v>
      </c>
      <c r="P21" s="98"/>
      <c r="Q21" s="103" t="s">
        <v>143</v>
      </c>
      <c r="R21" s="98"/>
      <c r="S21" s="103" t="s">
        <v>143</v>
      </c>
      <c r="T21" s="95"/>
      <c r="U21" s="96">
        <v>6</v>
      </c>
    </row>
    <row r="22" spans="1:21">
      <c r="A22" s="84">
        <v>12</v>
      </c>
      <c r="B22" s="21" t="s">
        <v>144</v>
      </c>
      <c r="C22" s="21">
        <v>6</v>
      </c>
      <c r="D22" s="11"/>
      <c r="E22" s="11">
        <f t="shared" si="1"/>
        <v>6</v>
      </c>
      <c r="F22" s="302" t="s">
        <v>139</v>
      </c>
      <c r="G22" s="302"/>
      <c r="H22" s="302"/>
      <c r="I22" s="41" t="s">
        <v>143</v>
      </c>
      <c r="J22" s="33"/>
      <c r="K22" s="41" t="s">
        <v>145</v>
      </c>
      <c r="L22" s="33"/>
      <c r="M22" s="41" t="s">
        <v>145</v>
      </c>
      <c r="N22" s="35"/>
      <c r="O22" s="41" t="s">
        <v>145</v>
      </c>
      <c r="P22" s="35"/>
      <c r="Q22" s="41" t="s">
        <v>145</v>
      </c>
      <c r="R22" s="35"/>
      <c r="S22" s="41" t="s">
        <v>145</v>
      </c>
      <c r="T22" s="33"/>
      <c r="U22" s="28">
        <v>6</v>
      </c>
    </row>
    <row r="23" spans="1:21">
      <c r="A23" s="90">
        <v>13</v>
      </c>
      <c r="B23" s="92" t="s">
        <v>146</v>
      </c>
      <c r="C23" s="92">
        <v>6</v>
      </c>
      <c r="D23" s="93"/>
      <c r="E23" s="93">
        <f t="shared" si="1"/>
        <v>6</v>
      </c>
      <c r="F23" s="303" t="s">
        <v>139</v>
      </c>
      <c r="G23" s="303"/>
      <c r="H23" s="303"/>
      <c r="I23" s="103" t="s">
        <v>143</v>
      </c>
      <c r="J23" s="95"/>
      <c r="K23" s="103" t="s">
        <v>145</v>
      </c>
      <c r="L23" s="95"/>
      <c r="M23" s="103" t="s">
        <v>145</v>
      </c>
      <c r="N23" s="98"/>
      <c r="O23" s="103" t="s">
        <v>145</v>
      </c>
      <c r="P23" s="98"/>
      <c r="Q23" s="103" t="s">
        <v>145</v>
      </c>
      <c r="R23" s="98"/>
      <c r="S23" s="103" t="s">
        <v>145</v>
      </c>
      <c r="T23" s="95"/>
      <c r="U23" s="96">
        <v>6</v>
      </c>
    </row>
    <row r="24" spans="1:21">
      <c r="A24" s="84">
        <v>14</v>
      </c>
      <c r="B24" s="21" t="s">
        <v>147</v>
      </c>
      <c r="C24" s="21">
        <v>6</v>
      </c>
      <c r="D24" s="11"/>
      <c r="E24" s="11">
        <f t="shared" si="1"/>
        <v>6</v>
      </c>
      <c r="F24" s="302" t="s">
        <v>139</v>
      </c>
      <c r="G24" s="302"/>
      <c r="H24" s="302"/>
      <c r="I24" s="41" t="s">
        <v>189</v>
      </c>
      <c r="J24" s="33"/>
      <c r="K24" s="41" t="s">
        <v>183</v>
      </c>
      <c r="L24" s="33"/>
      <c r="M24" s="41" t="s">
        <v>183</v>
      </c>
      <c r="N24" s="35"/>
      <c r="O24" s="41" t="s">
        <v>183</v>
      </c>
      <c r="P24" s="35"/>
      <c r="Q24" s="41" t="s">
        <v>183</v>
      </c>
      <c r="R24" s="35"/>
      <c r="S24" s="41" t="s">
        <v>183</v>
      </c>
      <c r="T24" s="33"/>
      <c r="U24" s="28">
        <v>6</v>
      </c>
    </row>
    <row r="25" spans="1:21">
      <c r="A25" s="90">
        <v>15</v>
      </c>
      <c r="B25" s="92" t="s">
        <v>148</v>
      </c>
      <c r="C25" s="92">
        <v>6</v>
      </c>
      <c r="D25" s="93"/>
      <c r="E25" s="93">
        <f t="shared" si="1"/>
        <v>6</v>
      </c>
      <c r="F25" s="303" t="s">
        <v>139</v>
      </c>
      <c r="G25" s="303"/>
      <c r="H25" s="303"/>
      <c r="I25" s="103" t="s">
        <v>189</v>
      </c>
      <c r="J25" s="95"/>
      <c r="K25" s="103" t="s">
        <v>183</v>
      </c>
      <c r="L25" s="95"/>
      <c r="M25" s="103" t="s">
        <v>183</v>
      </c>
      <c r="N25" s="98"/>
      <c r="O25" s="103" t="s">
        <v>183</v>
      </c>
      <c r="P25" s="98"/>
      <c r="Q25" s="103" t="s">
        <v>183</v>
      </c>
      <c r="R25" s="98"/>
      <c r="S25" s="103" t="s">
        <v>183</v>
      </c>
      <c r="T25" s="95"/>
      <c r="U25" s="96">
        <v>6</v>
      </c>
    </row>
    <row r="26" spans="1:21">
      <c r="A26" s="84">
        <v>16</v>
      </c>
      <c r="B26" s="21" t="s">
        <v>149</v>
      </c>
      <c r="C26" s="21">
        <v>6</v>
      </c>
      <c r="D26" s="11"/>
      <c r="E26" s="11">
        <f t="shared" si="1"/>
        <v>6</v>
      </c>
      <c r="F26" s="302" t="s">
        <v>139</v>
      </c>
      <c r="G26" s="302"/>
      <c r="H26" s="302"/>
      <c r="I26" s="41" t="s">
        <v>189</v>
      </c>
      <c r="J26" s="33"/>
      <c r="K26" s="41" t="s">
        <v>183</v>
      </c>
      <c r="L26" s="33"/>
      <c r="M26" s="41" t="s">
        <v>183</v>
      </c>
      <c r="N26" s="35"/>
      <c r="O26" s="41" t="s">
        <v>183</v>
      </c>
      <c r="P26" s="35"/>
      <c r="Q26" s="41" t="s">
        <v>183</v>
      </c>
      <c r="R26" s="35"/>
      <c r="S26" s="41" t="s">
        <v>183</v>
      </c>
      <c r="T26" s="33"/>
      <c r="U26" s="28">
        <v>6</v>
      </c>
    </row>
    <row r="27" spans="1:21">
      <c r="A27" s="90">
        <v>17</v>
      </c>
      <c r="B27" s="92" t="s">
        <v>150</v>
      </c>
      <c r="C27" s="92">
        <v>6</v>
      </c>
      <c r="D27" s="93"/>
      <c r="E27" s="93">
        <f t="shared" si="1"/>
        <v>6</v>
      </c>
      <c r="F27" s="303" t="s">
        <v>139</v>
      </c>
      <c r="G27" s="303"/>
      <c r="H27" s="303"/>
      <c r="I27" s="95" t="s">
        <v>143</v>
      </c>
      <c r="J27" s="95"/>
      <c r="K27" s="103" t="s">
        <v>145</v>
      </c>
      <c r="L27" s="95"/>
      <c r="M27" s="103" t="s">
        <v>145</v>
      </c>
      <c r="N27" s="98"/>
      <c r="O27" s="103" t="s">
        <v>145</v>
      </c>
      <c r="P27" s="98"/>
      <c r="Q27" s="103" t="s">
        <v>145</v>
      </c>
      <c r="R27" s="98"/>
      <c r="S27" s="103" t="s">
        <v>145</v>
      </c>
      <c r="T27" s="95"/>
      <c r="U27" s="96">
        <v>6</v>
      </c>
    </row>
    <row r="28" spans="1:21">
      <c r="A28" s="84">
        <v>18</v>
      </c>
      <c r="B28" s="21" t="s">
        <v>151</v>
      </c>
      <c r="C28" s="21">
        <v>6</v>
      </c>
      <c r="D28" s="11"/>
      <c r="E28" s="11">
        <f t="shared" si="1"/>
        <v>6</v>
      </c>
      <c r="F28" s="185" t="s">
        <v>139</v>
      </c>
      <c r="G28" s="185"/>
      <c r="H28" s="185"/>
      <c r="I28" s="41" t="s">
        <v>189</v>
      </c>
      <c r="J28" s="33"/>
      <c r="K28" s="41" t="s">
        <v>183</v>
      </c>
      <c r="L28" s="33"/>
      <c r="M28" s="41" t="s">
        <v>183</v>
      </c>
      <c r="N28" s="35"/>
      <c r="O28" s="41" t="s">
        <v>183</v>
      </c>
      <c r="P28" s="35"/>
      <c r="Q28" s="41" t="s">
        <v>183</v>
      </c>
      <c r="R28" s="35"/>
      <c r="S28" s="41" t="s">
        <v>183</v>
      </c>
      <c r="T28" s="33"/>
      <c r="U28" s="28">
        <v>6</v>
      </c>
    </row>
    <row r="29" spans="1:21">
      <c r="A29" s="90">
        <v>19</v>
      </c>
      <c r="B29" s="92" t="s">
        <v>152</v>
      </c>
      <c r="C29" s="92">
        <v>6</v>
      </c>
      <c r="D29" s="93"/>
      <c r="E29" s="93">
        <f t="shared" si="1"/>
        <v>6</v>
      </c>
      <c r="F29" s="303" t="s">
        <v>139</v>
      </c>
      <c r="G29" s="303"/>
      <c r="H29" s="303"/>
      <c r="I29" s="95" t="s">
        <v>140</v>
      </c>
      <c r="J29" s="95"/>
      <c r="K29" s="99" t="s">
        <v>140</v>
      </c>
      <c r="L29" s="95"/>
      <c r="M29" s="95" t="s">
        <v>140</v>
      </c>
      <c r="N29" s="95"/>
      <c r="O29" s="95" t="s">
        <v>254</v>
      </c>
      <c r="P29" s="95"/>
      <c r="Q29" s="95" t="s">
        <v>140</v>
      </c>
      <c r="R29" s="95"/>
      <c r="S29" s="95" t="s">
        <v>140</v>
      </c>
      <c r="T29" s="95"/>
      <c r="U29" s="96">
        <v>6</v>
      </c>
    </row>
    <row r="30" spans="1:21">
      <c r="A30" s="84">
        <v>20</v>
      </c>
      <c r="B30" s="21" t="s">
        <v>153</v>
      </c>
      <c r="C30" s="21">
        <v>6</v>
      </c>
      <c r="D30" s="11"/>
      <c r="E30" s="11">
        <f t="shared" si="1"/>
        <v>6</v>
      </c>
      <c r="F30" s="302" t="s">
        <v>139</v>
      </c>
      <c r="G30" s="302"/>
      <c r="H30" s="302"/>
      <c r="I30" s="36" t="s">
        <v>145</v>
      </c>
      <c r="J30" s="33"/>
      <c r="K30" s="36" t="s">
        <v>145</v>
      </c>
      <c r="L30" s="33"/>
      <c r="M30" s="36" t="s">
        <v>145</v>
      </c>
      <c r="N30" s="33"/>
      <c r="O30" s="33" t="s">
        <v>143</v>
      </c>
      <c r="P30" s="33"/>
      <c r="Q30" s="36" t="s">
        <v>145</v>
      </c>
      <c r="R30" s="33"/>
      <c r="S30" s="36" t="s">
        <v>145</v>
      </c>
      <c r="T30" s="33"/>
      <c r="U30" s="28">
        <v>6</v>
      </c>
    </row>
    <row r="31" spans="1:21">
      <c r="A31" s="90">
        <v>21</v>
      </c>
      <c r="B31" s="116" t="s">
        <v>154</v>
      </c>
      <c r="C31" s="92">
        <v>6</v>
      </c>
      <c r="D31" s="93"/>
      <c r="E31" s="93">
        <f t="shared" si="1"/>
        <v>6</v>
      </c>
      <c r="F31" s="303" t="s">
        <v>139</v>
      </c>
      <c r="G31" s="303"/>
      <c r="H31" s="303"/>
      <c r="I31" s="95" t="s">
        <v>140</v>
      </c>
      <c r="J31" s="95"/>
      <c r="K31" s="99" t="s">
        <v>140</v>
      </c>
      <c r="L31" s="95"/>
      <c r="M31" s="95" t="s">
        <v>140</v>
      </c>
      <c r="N31" s="95"/>
      <c r="O31" s="95" t="s">
        <v>254</v>
      </c>
      <c r="P31" s="95"/>
      <c r="Q31" s="95" t="s">
        <v>140</v>
      </c>
      <c r="R31" s="95"/>
      <c r="S31" s="95" t="s">
        <v>140</v>
      </c>
      <c r="T31" s="95"/>
      <c r="U31" s="96">
        <v>6</v>
      </c>
    </row>
    <row r="32" spans="1:21">
      <c r="A32" s="84">
        <v>22</v>
      </c>
      <c r="B32" s="21" t="s">
        <v>155</v>
      </c>
      <c r="C32" s="21">
        <v>6</v>
      </c>
      <c r="D32" s="21"/>
      <c r="E32" s="37">
        <f t="shared" si="1"/>
        <v>6</v>
      </c>
      <c r="F32" s="300" t="s">
        <v>139</v>
      </c>
      <c r="G32" s="300"/>
      <c r="H32" s="300"/>
      <c r="I32" s="33"/>
      <c r="J32" s="36" t="s">
        <v>145</v>
      </c>
      <c r="K32" s="36"/>
      <c r="L32" s="36" t="s">
        <v>145</v>
      </c>
      <c r="M32" s="36"/>
      <c r="N32" s="36" t="s">
        <v>145</v>
      </c>
      <c r="O32" s="36"/>
      <c r="P32" s="36" t="s">
        <v>145</v>
      </c>
      <c r="Q32" s="36"/>
      <c r="R32" s="36" t="s">
        <v>145</v>
      </c>
      <c r="S32" s="36"/>
      <c r="T32" s="36" t="s">
        <v>143</v>
      </c>
      <c r="U32" s="28">
        <v>6</v>
      </c>
    </row>
    <row r="33" spans="1:21">
      <c r="A33" s="90">
        <v>23</v>
      </c>
      <c r="B33" s="92" t="s">
        <v>156</v>
      </c>
      <c r="C33" s="92">
        <v>6</v>
      </c>
      <c r="D33" s="92"/>
      <c r="E33" s="101">
        <f t="shared" si="1"/>
        <v>6</v>
      </c>
      <c r="F33" s="301" t="s">
        <v>139</v>
      </c>
      <c r="G33" s="301"/>
      <c r="H33" s="301"/>
      <c r="I33" s="99"/>
      <c r="J33" s="102" t="s">
        <v>140</v>
      </c>
      <c r="K33" s="99"/>
      <c r="L33" s="99" t="s">
        <v>140</v>
      </c>
      <c r="M33" s="99"/>
      <c r="N33" s="99" t="s">
        <v>140</v>
      </c>
      <c r="O33" s="99"/>
      <c r="P33" s="99" t="s">
        <v>140</v>
      </c>
      <c r="Q33" s="99"/>
      <c r="R33" s="99" t="s">
        <v>140</v>
      </c>
      <c r="S33" s="99"/>
      <c r="T33" s="99" t="s">
        <v>254</v>
      </c>
      <c r="U33" s="96">
        <v>6</v>
      </c>
    </row>
    <row r="34" spans="1:21">
      <c r="A34" s="84">
        <v>24</v>
      </c>
      <c r="B34" s="21" t="s">
        <v>157</v>
      </c>
      <c r="C34" s="21">
        <v>6</v>
      </c>
      <c r="D34" s="21"/>
      <c r="E34" s="37">
        <f t="shared" si="1"/>
        <v>6</v>
      </c>
      <c r="F34" s="300" t="s">
        <v>139</v>
      </c>
      <c r="G34" s="300"/>
      <c r="H34" s="300"/>
      <c r="I34" s="36"/>
      <c r="J34" s="38" t="s">
        <v>140</v>
      </c>
      <c r="K34" s="38"/>
      <c r="L34" s="36" t="s">
        <v>140</v>
      </c>
      <c r="M34" s="36"/>
      <c r="N34" s="36" t="s">
        <v>140</v>
      </c>
      <c r="O34" s="36"/>
      <c r="P34" s="36" t="s">
        <v>140</v>
      </c>
      <c r="Q34" s="36"/>
      <c r="R34" s="36" t="s">
        <v>140</v>
      </c>
      <c r="S34" s="38"/>
      <c r="T34" s="164" t="s">
        <v>254</v>
      </c>
      <c r="U34" s="28">
        <v>6</v>
      </c>
    </row>
    <row r="35" spans="1:21">
      <c r="A35" s="90">
        <v>25</v>
      </c>
      <c r="B35" s="92" t="s">
        <v>158</v>
      </c>
      <c r="C35" s="92">
        <v>6</v>
      </c>
      <c r="D35" s="92"/>
      <c r="E35" s="101">
        <f t="shared" si="1"/>
        <v>6</v>
      </c>
      <c r="F35" s="301" t="s">
        <v>139</v>
      </c>
      <c r="G35" s="301"/>
      <c r="H35" s="301"/>
      <c r="I35" s="102"/>
      <c r="J35" s="102" t="s">
        <v>140</v>
      </c>
      <c r="K35" s="102"/>
      <c r="L35" s="99" t="s">
        <v>140</v>
      </c>
      <c r="M35" s="99"/>
      <c r="N35" s="99" t="s">
        <v>140</v>
      </c>
      <c r="O35" s="99"/>
      <c r="P35" s="99" t="s">
        <v>140</v>
      </c>
      <c r="Q35" s="99"/>
      <c r="R35" s="99" t="s">
        <v>254</v>
      </c>
      <c r="S35" s="102"/>
      <c r="T35" s="102" t="s">
        <v>140</v>
      </c>
      <c r="U35" s="96">
        <v>6</v>
      </c>
    </row>
    <row r="36" spans="1:21">
      <c r="A36" s="84">
        <v>26</v>
      </c>
      <c r="B36" s="21" t="s">
        <v>159</v>
      </c>
      <c r="C36" s="21">
        <v>6</v>
      </c>
      <c r="D36" s="21"/>
      <c r="E36" s="37">
        <f t="shared" si="1"/>
        <v>6</v>
      </c>
      <c r="F36" s="300" t="s">
        <v>139</v>
      </c>
      <c r="G36" s="300"/>
      <c r="H36" s="300"/>
      <c r="I36" s="38"/>
      <c r="J36" s="38" t="s">
        <v>140</v>
      </c>
      <c r="K36" s="38"/>
      <c r="L36" s="36" t="s">
        <v>140</v>
      </c>
      <c r="M36" s="36"/>
      <c r="N36" s="36" t="s">
        <v>140</v>
      </c>
      <c r="O36" s="36"/>
      <c r="P36" s="36" t="s">
        <v>140</v>
      </c>
      <c r="Q36" s="36"/>
      <c r="R36" s="164" t="s">
        <v>254</v>
      </c>
      <c r="S36" s="38"/>
      <c r="T36" s="38" t="s">
        <v>140</v>
      </c>
      <c r="U36" s="28">
        <v>6</v>
      </c>
    </row>
    <row r="37" spans="1:21">
      <c r="A37" s="90">
        <v>27</v>
      </c>
      <c r="B37" s="91" t="s">
        <v>160</v>
      </c>
      <c r="C37" s="92">
        <v>6</v>
      </c>
      <c r="D37" s="92"/>
      <c r="E37" s="101">
        <f t="shared" si="1"/>
        <v>6</v>
      </c>
      <c r="F37" s="301" t="s">
        <v>139</v>
      </c>
      <c r="G37" s="301"/>
      <c r="H37" s="301"/>
      <c r="I37" s="102"/>
      <c r="J37" s="102" t="s">
        <v>140</v>
      </c>
      <c r="K37" s="102"/>
      <c r="L37" s="99" t="s">
        <v>140</v>
      </c>
      <c r="M37" s="99"/>
      <c r="N37" s="99" t="s">
        <v>140</v>
      </c>
      <c r="O37" s="99"/>
      <c r="P37" s="99" t="s">
        <v>140</v>
      </c>
      <c r="Q37" s="99"/>
      <c r="R37" s="99" t="s">
        <v>254</v>
      </c>
      <c r="S37" s="102"/>
      <c r="T37" s="102" t="s">
        <v>140</v>
      </c>
      <c r="U37" s="96">
        <v>6</v>
      </c>
    </row>
    <row r="38" spans="1:21">
      <c r="A38" s="84">
        <v>28</v>
      </c>
      <c r="B38" s="32" t="s">
        <v>161</v>
      </c>
      <c r="C38" s="21">
        <v>6</v>
      </c>
      <c r="D38" s="21"/>
      <c r="E38" s="37">
        <f t="shared" si="1"/>
        <v>6</v>
      </c>
      <c r="F38" s="300" t="s">
        <v>139</v>
      </c>
      <c r="G38" s="300"/>
      <c r="H38" s="300"/>
      <c r="I38" s="38"/>
      <c r="J38" s="38" t="s">
        <v>140</v>
      </c>
      <c r="K38" s="38"/>
      <c r="L38" s="36" t="s">
        <v>140</v>
      </c>
      <c r="M38" s="36"/>
      <c r="N38" s="36" t="s">
        <v>140</v>
      </c>
      <c r="O38" s="36"/>
      <c r="P38" s="36" t="s">
        <v>140</v>
      </c>
      <c r="Q38" s="36"/>
      <c r="R38" s="164" t="s">
        <v>254</v>
      </c>
      <c r="S38" s="38"/>
      <c r="T38" s="38" t="s">
        <v>140</v>
      </c>
      <c r="U38" s="28">
        <v>6</v>
      </c>
    </row>
    <row r="39" spans="1:21">
      <c r="A39" s="90">
        <v>29</v>
      </c>
      <c r="B39" s="91" t="s">
        <v>162</v>
      </c>
      <c r="C39" s="92">
        <v>6</v>
      </c>
      <c r="D39" s="92"/>
      <c r="E39" s="101">
        <f t="shared" si="1"/>
        <v>6</v>
      </c>
      <c r="F39" s="301" t="s">
        <v>139</v>
      </c>
      <c r="G39" s="301"/>
      <c r="H39" s="301"/>
      <c r="I39" s="102" t="s">
        <v>140</v>
      </c>
      <c r="J39" s="102"/>
      <c r="K39" s="102" t="s">
        <v>140</v>
      </c>
      <c r="L39" s="99"/>
      <c r="M39" s="99" t="s">
        <v>140</v>
      </c>
      <c r="N39" s="99"/>
      <c r="O39" s="99" t="s">
        <v>140</v>
      </c>
      <c r="P39" s="99"/>
      <c r="Q39" s="99" t="s">
        <v>140</v>
      </c>
      <c r="R39" s="99"/>
      <c r="S39" s="102" t="s">
        <v>254</v>
      </c>
      <c r="T39" s="102"/>
      <c r="U39" s="96">
        <v>6</v>
      </c>
    </row>
    <row r="40" spans="1:21">
      <c r="A40" s="84">
        <v>30</v>
      </c>
      <c r="B40" s="32" t="s">
        <v>163</v>
      </c>
      <c r="C40" s="21">
        <v>6</v>
      </c>
      <c r="D40" s="21"/>
      <c r="E40" s="37">
        <f t="shared" si="1"/>
        <v>6</v>
      </c>
      <c r="F40" s="300" t="s">
        <v>139</v>
      </c>
      <c r="G40" s="300"/>
      <c r="H40" s="300"/>
      <c r="I40" s="38" t="s">
        <v>140</v>
      </c>
      <c r="J40" s="38"/>
      <c r="K40" s="38" t="s">
        <v>140</v>
      </c>
      <c r="L40" s="36"/>
      <c r="M40" s="36" t="s">
        <v>140</v>
      </c>
      <c r="N40" s="36"/>
      <c r="O40" s="36" t="s">
        <v>140</v>
      </c>
      <c r="P40" s="36"/>
      <c r="Q40" s="36" t="s">
        <v>140</v>
      </c>
      <c r="R40" s="36"/>
      <c r="S40" s="102" t="s">
        <v>254</v>
      </c>
      <c r="T40" s="38"/>
      <c r="U40" s="28">
        <v>6</v>
      </c>
    </row>
    <row r="41" spans="1:21">
      <c r="A41" s="90">
        <v>31</v>
      </c>
      <c r="B41" s="91" t="s">
        <v>164</v>
      </c>
      <c r="C41" s="92">
        <v>6</v>
      </c>
      <c r="D41" s="92"/>
      <c r="E41" s="101">
        <f t="shared" si="1"/>
        <v>6</v>
      </c>
      <c r="F41" s="301" t="s">
        <v>139</v>
      </c>
      <c r="G41" s="301"/>
      <c r="H41" s="301"/>
      <c r="I41" s="102" t="s">
        <v>140</v>
      </c>
      <c r="J41" s="102"/>
      <c r="K41" s="102" t="s">
        <v>140</v>
      </c>
      <c r="L41" s="99"/>
      <c r="M41" s="99" t="s">
        <v>140</v>
      </c>
      <c r="N41" s="99"/>
      <c r="O41" s="99" t="s">
        <v>140</v>
      </c>
      <c r="P41" s="99"/>
      <c r="Q41" s="99" t="s">
        <v>140</v>
      </c>
      <c r="R41" s="99"/>
      <c r="S41" s="102" t="s">
        <v>254</v>
      </c>
      <c r="T41" s="102"/>
      <c r="U41" s="96">
        <v>6</v>
      </c>
    </row>
    <row r="42" spans="1:21">
      <c r="A42" s="84">
        <v>32</v>
      </c>
      <c r="B42" s="32" t="s">
        <v>165</v>
      </c>
      <c r="C42" s="21">
        <v>6</v>
      </c>
      <c r="D42" s="21"/>
      <c r="E42" s="37">
        <f t="shared" si="1"/>
        <v>6</v>
      </c>
      <c r="F42" s="300" t="s">
        <v>139</v>
      </c>
      <c r="G42" s="300"/>
      <c r="H42" s="300"/>
      <c r="I42" s="38" t="s">
        <v>140</v>
      </c>
      <c r="J42" s="38"/>
      <c r="K42" s="38" t="s">
        <v>140</v>
      </c>
      <c r="L42" s="36"/>
      <c r="M42" s="36" t="s">
        <v>140</v>
      </c>
      <c r="N42" s="36"/>
      <c r="O42" s="36" t="s">
        <v>140</v>
      </c>
      <c r="P42" s="36"/>
      <c r="Q42" s="36" t="s">
        <v>140</v>
      </c>
      <c r="R42" s="36"/>
      <c r="S42" s="102" t="s">
        <v>254</v>
      </c>
      <c r="T42" s="38"/>
      <c r="U42" s="28">
        <v>6</v>
      </c>
    </row>
    <row r="43" spans="1:21">
      <c r="A43" s="90">
        <v>33</v>
      </c>
      <c r="B43" s="100" t="s">
        <v>166</v>
      </c>
      <c r="C43" s="92">
        <v>6</v>
      </c>
      <c r="D43" s="92"/>
      <c r="E43" s="101">
        <f t="shared" si="1"/>
        <v>6</v>
      </c>
      <c r="F43" s="301" t="s">
        <v>139</v>
      </c>
      <c r="G43" s="301"/>
      <c r="H43" s="301"/>
      <c r="I43" s="102"/>
      <c r="J43" s="99" t="s">
        <v>140</v>
      </c>
      <c r="K43" s="99"/>
      <c r="L43" s="99" t="s">
        <v>140</v>
      </c>
      <c r="M43" s="99"/>
      <c r="N43" s="99" t="s">
        <v>140</v>
      </c>
      <c r="O43" s="99"/>
      <c r="P43" s="99" t="s">
        <v>140</v>
      </c>
      <c r="Q43" s="99"/>
      <c r="R43" s="99" t="s">
        <v>254</v>
      </c>
      <c r="S43" s="99"/>
      <c r="T43" s="99" t="s">
        <v>140</v>
      </c>
      <c r="U43" s="96">
        <v>6</v>
      </c>
    </row>
    <row r="44" spans="1:21">
      <c r="A44" s="84">
        <v>34</v>
      </c>
      <c r="B44" s="32" t="s">
        <v>167</v>
      </c>
      <c r="C44" s="21">
        <v>6</v>
      </c>
      <c r="D44" s="21"/>
      <c r="E44" s="37">
        <f t="shared" si="1"/>
        <v>6</v>
      </c>
      <c r="F44" s="300" t="s">
        <v>139</v>
      </c>
      <c r="G44" s="300"/>
      <c r="H44" s="300"/>
      <c r="I44" s="38"/>
      <c r="J44" s="38" t="s">
        <v>140</v>
      </c>
      <c r="K44" s="38"/>
      <c r="L44" s="36" t="s">
        <v>140</v>
      </c>
      <c r="M44" s="36"/>
      <c r="N44" s="36" t="s">
        <v>140</v>
      </c>
      <c r="O44" s="36"/>
      <c r="P44" s="36" t="s">
        <v>140</v>
      </c>
      <c r="Q44" s="36"/>
      <c r="R44" s="99" t="s">
        <v>254</v>
      </c>
      <c r="S44" s="38"/>
      <c r="T44" s="38" t="s">
        <v>140</v>
      </c>
      <c r="U44" s="28">
        <v>6</v>
      </c>
    </row>
    <row r="45" spans="1:21">
      <c r="A45" s="90">
        <v>35</v>
      </c>
      <c r="B45" s="91" t="s">
        <v>168</v>
      </c>
      <c r="C45" s="92">
        <v>6</v>
      </c>
      <c r="D45" s="92"/>
      <c r="E45" s="101">
        <f t="shared" si="1"/>
        <v>6</v>
      </c>
      <c r="F45" s="301" t="s">
        <v>139</v>
      </c>
      <c r="G45" s="301"/>
      <c r="H45" s="301"/>
      <c r="I45" s="102"/>
      <c r="J45" s="99" t="s">
        <v>145</v>
      </c>
      <c r="K45" s="99"/>
      <c r="L45" s="99" t="s">
        <v>252</v>
      </c>
      <c r="M45" s="99"/>
      <c r="N45" s="99" t="s">
        <v>252</v>
      </c>
      <c r="O45" s="99"/>
      <c r="P45" s="99" t="s">
        <v>252</v>
      </c>
      <c r="Q45" s="99"/>
      <c r="R45" s="99" t="s">
        <v>253</v>
      </c>
      <c r="S45" s="99"/>
      <c r="T45" s="99" t="s">
        <v>252</v>
      </c>
      <c r="U45" s="96">
        <v>6</v>
      </c>
    </row>
    <row r="46" spans="1:21">
      <c r="A46" s="84">
        <v>36</v>
      </c>
      <c r="B46" s="32" t="s">
        <v>195</v>
      </c>
      <c r="C46" s="21">
        <v>6</v>
      </c>
      <c r="D46" s="21"/>
      <c r="E46" s="37">
        <f t="shared" si="1"/>
        <v>6</v>
      </c>
      <c r="F46" s="300" t="s">
        <v>139</v>
      </c>
      <c r="G46" s="300"/>
      <c r="H46" s="21"/>
      <c r="I46" s="38"/>
      <c r="J46" s="36" t="s">
        <v>140</v>
      </c>
      <c r="K46" s="36"/>
      <c r="L46" s="36" t="s">
        <v>140</v>
      </c>
      <c r="M46" s="36"/>
      <c r="N46" s="36" t="s">
        <v>140</v>
      </c>
      <c r="O46" s="36"/>
      <c r="P46" s="36" t="s">
        <v>140</v>
      </c>
      <c r="Q46" s="36"/>
      <c r="R46" s="36" t="s">
        <v>254</v>
      </c>
      <c r="S46" s="36"/>
      <c r="T46" s="36" t="s">
        <v>140</v>
      </c>
      <c r="U46" s="28">
        <f>COUNTIF(I46:T46,"BP")+COUNTIF(I46:T46,"Z")</f>
        <v>6</v>
      </c>
    </row>
    <row r="47" spans="1:21">
      <c r="A47" s="90">
        <v>37</v>
      </c>
      <c r="B47" s="91" t="s">
        <v>169</v>
      </c>
      <c r="C47" s="92">
        <v>6</v>
      </c>
      <c r="D47" s="92"/>
      <c r="E47" s="101">
        <f t="shared" si="1"/>
        <v>6</v>
      </c>
      <c r="F47" s="301" t="s">
        <v>139</v>
      </c>
      <c r="G47" s="301"/>
      <c r="H47" s="301"/>
      <c r="I47" s="102"/>
      <c r="J47" s="99" t="s">
        <v>140</v>
      </c>
      <c r="K47" s="102"/>
      <c r="L47" s="99" t="s">
        <v>140</v>
      </c>
      <c r="M47" s="102"/>
      <c r="N47" s="99" t="s">
        <v>140</v>
      </c>
      <c r="O47" s="99"/>
      <c r="P47" s="99" t="s">
        <v>254</v>
      </c>
      <c r="Q47" s="102"/>
      <c r="R47" s="99" t="s">
        <v>140</v>
      </c>
      <c r="S47" s="102"/>
      <c r="T47" s="99" t="s">
        <v>140</v>
      </c>
      <c r="U47" s="96">
        <f>COUNTIF(I47:T47,"BP")+COUNTIF(I47:T47,"Z")</f>
        <v>6</v>
      </c>
    </row>
    <row r="48" spans="1:21">
      <c r="A48" s="84">
        <v>38</v>
      </c>
      <c r="B48" s="32" t="s">
        <v>170</v>
      </c>
      <c r="C48" s="21">
        <v>2</v>
      </c>
      <c r="D48" s="21"/>
      <c r="E48" s="37">
        <f t="shared" si="1"/>
        <v>2</v>
      </c>
      <c r="F48" s="300" t="s">
        <v>139</v>
      </c>
      <c r="G48" s="300"/>
      <c r="H48" s="300"/>
      <c r="I48" s="38"/>
      <c r="J48" s="38"/>
      <c r="K48" s="38"/>
      <c r="L48" s="36" t="s">
        <v>140</v>
      </c>
      <c r="M48" s="36"/>
      <c r="N48" s="36"/>
      <c r="O48" s="36"/>
      <c r="P48" s="36" t="s">
        <v>254</v>
      </c>
      <c r="Q48" s="36"/>
      <c r="R48" s="36"/>
      <c r="S48" s="38"/>
      <c r="T48" s="38"/>
      <c r="U48" s="165">
        <f>COUNTIF(I48:T48,"BP")+COUNTIF(I48:T48,"Z")</f>
        <v>2</v>
      </c>
    </row>
    <row r="49" spans="1:21">
      <c r="A49" s="90">
        <v>39</v>
      </c>
      <c r="B49" s="91" t="s">
        <v>171</v>
      </c>
      <c r="C49" s="92">
        <v>6</v>
      </c>
      <c r="D49" s="92"/>
      <c r="E49" s="101">
        <f t="shared" si="1"/>
        <v>6</v>
      </c>
      <c r="F49" s="301" t="s">
        <v>139</v>
      </c>
      <c r="G49" s="301"/>
      <c r="H49" s="301"/>
      <c r="I49" s="102"/>
      <c r="J49" s="102" t="s">
        <v>145</v>
      </c>
      <c r="K49" s="102"/>
      <c r="L49" s="99" t="s">
        <v>252</v>
      </c>
      <c r="M49" s="99"/>
      <c r="N49" s="99" t="s">
        <v>145</v>
      </c>
      <c r="O49" s="99"/>
      <c r="P49" s="99" t="s">
        <v>253</v>
      </c>
      <c r="Q49" s="99"/>
      <c r="R49" s="99" t="s">
        <v>145</v>
      </c>
      <c r="S49" s="102"/>
      <c r="T49" s="99" t="s">
        <v>145</v>
      </c>
      <c r="U49" s="96">
        <v>6</v>
      </c>
    </row>
    <row r="50" spans="1:21">
      <c r="A50" s="84">
        <v>40</v>
      </c>
      <c r="B50" s="32" t="s">
        <v>82</v>
      </c>
      <c r="C50" s="21">
        <v>2</v>
      </c>
      <c r="D50" s="21"/>
      <c r="E50" s="37">
        <f t="shared" si="1"/>
        <v>2</v>
      </c>
      <c r="F50" s="300" t="s">
        <v>139</v>
      </c>
      <c r="G50" s="300"/>
      <c r="H50" s="300"/>
      <c r="I50" s="38"/>
      <c r="J50" s="34" t="s">
        <v>145</v>
      </c>
      <c r="K50" s="38"/>
      <c r="L50" s="36"/>
      <c r="M50" s="36"/>
      <c r="N50" s="36"/>
      <c r="O50" s="36"/>
      <c r="P50" s="36" t="s">
        <v>143</v>
      </c>
      <c r="Q50" s="36"/>
      <c r="R50" s="36"/>
      <c r="S50" s="38"/>
      <c r="T50" s="38"/>
      <c r="U50" s="28">
        <f>COUNTIF(I50:T50,"B")+COUNTIF(I50:T50,"Z")+2</f>
        <v>2</v>
      </c>
    </row>
    <row r="51" spans="1:21">
      <c r="A51" s="90">
        <v>41</v>
      </c>
      <c r="B51" s="91" t="s">
        <v>97</v>
      </c>
      <c r="C51" s="92">
        <v>6</v>
      </c>
      <c r="D51" s="92"/>
      <c r="E51" s="101">
        <f t="shared" si="1"/>
        <v>6</v>
      </c>
      <c r="F51" s="301" t="s">
        <v>139</v>
      </c>
      <c r="G51" s="301"/>
      <c r="H51" s="301"/>
      <c r="I51" s="102"/>
      <c r="J51" s="97" t="s">
        <v>145</v>
      </c>
      <c r="K51" s="102"/>
      <c r="L51" s="103" t="s">
        <v>145</v>
      </c>
      <c r="M51" s="99"/>
      <c r="N51" s="97" t="s">
        <v>145</v>
      </c>
      <c r="O51" s="99"/>
      <c r="P51" s="97" t="s">
        <v>145</v>
      </c>
      <c r="Q51" s="99"/>
      <c r="R51" s="103" t="s">
        <v>143</v>
      </c>
      <c r="S51" s="102"/>
      <c r="T51" s="97" t="s">
        <v>145</v>
      </c>
      <c r="U51" s="96">
        <f>COUNTIF(I51:T51,"B")+COUNTIF(I51:T51,"Z")+COUNTIF(I51:T51,"Z+Fe")+COUNTIF(I51:T51,"B+Fe")</f>
        <v>6</v>
      </c>
    </row>
    <row r="52" spans="1:21">
      <c r="A52" s="84">
        <v>42</v>
      </c>
      <c r="B52" s="32" t="s">
        <v>89</v>
      </c>
      <c r="C52" s="21">
        <v>2</v>
      </c>
      <c r="D52" s="21"/>
      <c r="E52" s="37">
        <f t="shared" si="1"/>
        <v>2</v>
      </c>
      <c r="F52" s="300" t="s">
        <v>139</v>
      </c>
      <c r="G52" s="300"/>
      <c r="H52" s="300"/>
      <c r="I52" s="38"/>
      <c r="J52" s="38"/>
      <c r="K52" s="38"/>
      <c r="L52" s="41" t="s">
        <v>145</v>
      </c>
      <c r="M52" s="36"/>
      <c r="N52" s="36"/>
      <c r="O52" s="36"/>
      <c r="P52" s="36"/>
      <c r="Q52" s="36"/>
      <c r="R52" s="41" t="s">
        <v>143</v>
      </c>
      <c r="S52" s="38"/>
      <c r="T52" s="38"/>
      <c r="U52" s="28">
        <f>COUNTIF(I52:T52,"B")+COUNTIF(I52:T52,"Z")+COUNTIF(I52:T52,"Z+Fe")+COUNTIF(I52:T52,"B+P")+1</f>
        <v>2</v>
      </c>
    </row>
    <row r="53" spans="1:21">
      <c r="A53" s="90">
        <v>43</v>
      </c>
      <c r="B53" s="91" t="s">
        <v>172</v>
      </c>
      <c r="C53" s="92">
        <v>2</v>
      </c>
      <c r="D53" s="92"/>
      <c r="E53" s="101">
        <f t="shared" si="1"/>
        <v>2</v>
      </c>
      <c r="F53" s="301" t="s">
        <v>139</v>
      </c>
      <c r="G53" s="301"/>
      <c r="H53" s="301"/>
      <c r="I53" s="102"/>
      <c r="J53" s="102"/>
      <c r="K53" s="102"/>
      <c r="L53" s="103" t="s">
        <v>145</v>
      </c>
      <c r="M53" s="99"/>
      <c r="N53" s="99"/>
      <c r="O53" s="99"/>
      <c r="P53" s="99"/>
      <c r="Q53" s="99"/>
      <c r="R53" s="103" t="s">
        <v>143</v>
      </c>
      <c r="S53" s="102"/>
      <c r="T53" s="102"/>
      <c r="U53" s="96">
        <f>COUNTIF(I53:T53,"B")+COUNTIF(I53:T53,"Z")+COUNTIF(I53:T53,"Z+Fe")+COUNTIF(I53:T53,"B+Fe")</f>
        <v>2</v>
      </c>
    </row>
    <row r="54" spans="1:21">
      <c r="A54" s="84">
        <v>44</v>
      </c>
      <c r="B54" s="32" t="s">
        <v>173</v>
      </c>
      <c r="C54" s="21">
        <v>6</v>
      </c>
      <c r="D54" s="21"/>
      <c r="E54" s="37">
        <f t="shared" si="1"/>
        <v>6</v>
      </c>
      <c r="F54" s="300" t="s">
        <v>139</v>
      </c>
      <c r="G54" s="300"/>
      <c r="H54" s="300"/>
      <c r="I54" s="38"/>
      <c r="J54" s="41" t="s">
        <v>145</v>
      </c>
      <c r="K54" s="38"/>
      <c r="L54" s="41" t="s">
        <v>145</v>
      </c>
      <c r="M54" s="38"/>
      <c r="N54" s="41" t="s">
        <v>145</v>
      </c>
      <c r="O54" s="38"/>
      <c r="P54" s="41" t="s">
        <v>145</v>
      </c>
      <c r="Q54" s="38"/>
      <c r="R54" s="103" t="s">
        <v>143</v>
      </c>
      <c r="S54" s="38"/>
      <c r="T54" s="41" t="s">
        <v>145</v>
      </c>
      <c r="U54" s="28">
        <f>COUNTIF(I54:T54,"B")+COUNTIF(I54:T54,"Z")+COUNTIF(I54:T54,"Z+Fe")+COUNTIF(I54:T54,"B+Fe")</f>
        <v>6</v>
      </c>
    </row>
    <row r="55" spans="1:21">
      <c r="A55" s="90">
        <v>45</v>
      </c>
      <c r="B55" s="91" t="s">
        <v>98</v>
      </c>
      <c r="C55" s="92">
        <v>2</v>
      </c>
      <c r="D55" s="92"/>
      <c r="E55" s="101">
        <f t="shared" si="1"/>
        <v>2</v>
      </c>
      <c r="F55" s="301" t="s">
        <v>139</v>
      </c>
      <c r="G55" s="301"/>
      <c r="H55" s="92"/>
      <c r="I55" s="102"/>
      <c r="J55" s="102"/>
      <c r="K55" s="102"/>
      <c r="L55" s="103" t="s">
        <v>145</v>
      </c>
      <c r="M55" s="99"/>
      <c r="N55" s="99"/>
      <c r="O55" s="99"/>
      <c r="P55" s="99"/>
      <c r="Q55" s="99"/>
      <c r="R55" s="99" t="s">
        <v>143</v>
      </c>
      <c r="S55" s="92"/>
      <c r="T55" s="102"/>
      <c r="U55" s="96">
        <f>COUNTIF(I55:T55,"B")+COUNTIF(I55:T55,"Z")+COUNTIF(I55:T55,"Z+Fe")+COUNTIF(I55:T55,"B+Fe")</f>
        <v>2</v>
      </c>
    </row>
    <row r="56" spans="1:21">
      <c r="A56" s="172">
        <v>46</v>
      </c>
      <c r="B56" s="21" t="s">
        <v>223</v>
      </c>
      <c r="C56" s="21">
        <v>6</v>
      </c>
      <c r="D56" s="21"/>
      <c r="E56" s="37">
        <f t="shared" si="1"/>
        <v>6</v>
      </c>
      <c r="F56" s="300" t="s">
        <v>139</v>
      </c>
      <c r="G56" s="300"/>
      <c r="H56" s="21">
        <f>SUM(I56:T56)</f>
        <v>0</v>
      </c>
      <c r="I56" s="38"/>
      <c r="J56" s="21" t="s">
        <v>140</v>
      </c>
      <c r="K56" s="38"/>
      <c r="L56" s="21" t="s">
        <v>140</v>
      </c>
      <c r="M56" s="38"/>
      <c r="N56" s="21" t="s">
        <v>140</v>
      </c>
      <c r="O56" s="38"/>
      <c r="P56" s="21" t="s">
        <v>140</v>
      </c>
      <c r="Q56" s="38"/>
      <c r="R56" s="21" t="s">
        <v>140</v>
      </c>
      <c r="S56" s="38"/>
      <c r="T56" s="21" t="s">
        <v>140</v>
      </c>
      <c r="U56" s="96">
        <f t="shared" ref="U56:U59" si="2">COUNTIF(I56:T56,"B")+COUNTIF(I56:T56,"Z")+COUNTIF(I56:T56,"Z+Fe")+COUNTIF(I56:T56,"B+Fe")</f>
        <v>6</v>
      </c>
    </row>
    <row r="57" spans="1:21">
      <c r="A57" s="93">
        <v>47</v>
      </c>
      <c r="B57" s="92" t="s">
        <v>224</v>
      </c>
      <c r="C57" s="92">
        <v>6</v>
      </c>
      <c r="D57" s="92"/>
      <c r="E57" s="101">
        <f t="shared" si="1"/>
        <v>6</v>
      </c>
      <c r="F57" s="301" t="s">
        <v>139</v>
      </c>
      <c r="G57" s="301"/>
      <c r="H57" s="92"/>
      <c r="I57" s="92"/>
      <c r="J57" s="92" t="s">
        <v>145</v>
      </c>
      <c r="K57" s="92"/>
      <c r="L57" s="92" t="s">
        <v>145</v>
      </c>
      <c r="M57" s="92"/>
      <c r="N57" s="92" t="s">
        <v>145</v>
      </c>
      <c r="O57" s="92"/>
      <c r="P57" s="92" t="s">
        <v>145</v>
      </c>
      <c r="Q57" s="92"/>
      <c r="R57" s="92" t="s">
        <v>145</v>
      </c>
      <c r="S57" s="92"/>
      <c r="T57" s="92" t="s">
        <v>145</v>
      </c>
      <c r="U57" s="96">
        <f t="shared" si="2"/>
        <v>6</v>
      </c>
    </row>
    <row r="58" spans="1:21">
      <c r="A58" s="172">
        <v>48</v>
      </c>
      <c r="B58" s="21" t="s">
        <v>226</v>
      </c>
      <c r="C58" s="21">
        <v>6</v>
      </c>
      <c r="D58" s="21"/>
      <c r="E58" s="37">
        <f t="shared" si="1"/>
        <v>6</v>
      </c>
      <c r="F58" s="300" t="s">
        <v>139</v>
      </c>
      <c r="G58" s="300"/>
      <c r="H58" s="21"/>
      <c r="I58" s="21"/>
      <c r="J58" s="21" t="s">
        <v>140</v>
      </c>
      <c r="K58" s="21"/>
      <c r="L58" s="21" t="s">
        <v>140</v>
      </c>
      <c r="M58" s="21"/>
      <c r="N58" s="21" t="s">
        <v>140</v>
      </c>
      <c r="O58" s="21"/>
      <c r="P58" s="21" t="s">
        <v>140</v>
      </c>
      <c r="Q58" s="21"/>
      <c r="R58" s="21" t="s">
        <v>140</v>
      </c>
      <c r="S58" s="21"/>
      <c r="T58" s="21" t="s">
        <v>140</v>
      </c>
      <c r="U58" s="96">
        <f t="shared" si="2"/>
        <v>6</v>
      </c>
    </row>
    <row r="59" spans="1:21">
      <c r="A59" s="93">
        <v>49</v>
      </c>
      <c r="B59" s="92" t="s">
        <v>225</v>
      </c>
      <c r="C59" s="92">
        <v>6</v>
      </c>
      <c r="D59" s="177"/>
      <c r="E59" s="101">
        <f t="shared" si="1"/>
        <v>6</v>
      </c>
      <c r="F59" s="301" t="s">
        <v>139</v>
      </c>
      <c r="G59" s="301"/>
      <c r="H59" s="92"/>
      <c r="I59" s="92"/>
      <c r="J59" s="92" t="s">
        <v>145</v>
      </c>
      <c r="K59" s="92"/>
      <c r="L59" s="92" t="s">
        <v>145</v>
      </c>
      <c r="M59" s="92"/>
      <c r="N59" s="92" t="s">
        <v>145</v>
      </c>
      <c r="O59" s="92"/>
      <c r="P59" s="92" t="s">
        <v>145</v>
      </c>
      <c r="Q59" s="92"/>
      <c r="R59" s="92" t="s">
        <v>145</v>
      </c>
      <c r="S59" s="92"/>
      <c r="T59" s="92" t="s">
        <v>145</v>
      </c>
      <c r="U59" s="96">
        <f t="shared" si="2"/>
        <v>6</v>
      </c>
    </row>
    <row r="60" spans="1:21">
      <c r="C60">
        <f>SUM(C5:C59)</f>
        <v>298</v>
      </c>
      <c r="D60">
        <f>SUM(D5:D59)</f>
        <v>18</v>
      </c>
      <c r="E60">
        <f>SUM(E5:E59)</f>
        <v>316</v>
      </c>
      <c r="U60" s="39">
        <f>SUM(U5:U59)</f>
        <v>316</v>
      </c>
    </row>
    <row r="64" spans="1:21">
      <c r="A64" s="21" t="s">
        <v>134</v>
      </c>
      <c r="B64" s="21" t="s">
        <v>174</v>
      </c>
      <c r="C64" s="21"/>
      <c r="F64" s="40"/>
      <c r="G64" s="21" t="s">
        <v>134</v>
      </c>
      <c r="H64" s="21">
        <f>SUM(I64:T64)</f>
        <v>18</v>
      </c>
      <c r="I64" s="21">
        <f>COUNTIF(I5:I59,"O")</f>
        <v>1</v>
      </c>
      <c r="J64" s="21">
        <f t="shared" ref="J64:T64" si="3">COUNTIF(J5:J59,"O")</f>
        <v>1</v>
      </c>
      <c r="K64" s="21">
        <f t="shared" si="3"/>
        <v>1</v>
      </c>
      <c r="L64" s="21">
        <f t="shared" si="3"/>
        <v>1</v>
      </c>
      <c r="M64" s="21">
        <f t="shared" si="3"/>
        <v>1</v>
      </c>
      <c r="N64" s="21">
        <f t="shared" si="3"/>
        <v>4</v>
      </c>
      <c r="O64" s="21">
        <f t="shared" si="3"/>
        <v>1</v>
      </c>
      <c r="P64" s="21">
        <f t="shared" si="3"/>
        <v>1</v>
      </c>
      <c r="Q64" s="21">
        <f t="shared" si="3"/>
        <v>1</v>
      </c>
      <c r="R64" s="21">
        <f t="shared" si="3"/>
        <v>1</v>
      </c>
      <c r="S64" s="21">
        <f t="shared" si="3"/>
        <v>4</v>
      </c>
      <c r="T64" s="21">
        <f t="shared" si="3"/>
        <v>1</v>
      </c>
      <c r="U64" s="41">
        <f t="shared" ref="U64:U71" si="4">SUM(I64:T64)</f>
        <v>18</v>
      </c>
    </row>
    <row r="65" spans="1:21">
      <c r="A65" s="21" t="s">
        <v>254</v>
      </c>
      <c r="B65" s="21" t="s">
        <v>175</v>
      </c>
      <c r="C65" s="21"/>
      <c r="F65" s="40"/>
      <c r="G65" s="21" t="s">
        <v>254</v>
      </c>
      <c r="H65" s="21">
        <f>SUM(I65:T65)</f>
        <v>84</v>
      </c>
      <c r="I65" s="32">
        <f>COUNTIF(I5:I59,"BP")</f>
        <v>4</v>
      </c>
      <c r="J65" s="32">
        <f t="shared" ref="J65:T65" si="5">COUNTIF(J5:J59,"BP")</f>
        <v>4</v>
      </c>
      <c r="K65" s="32">
        <f t="shared" si="5"/>
        <v>10</v>
      </c>
      <c r="L65" s="32">
        <f t="shared" si="5"/>
        <v>4</v>
      </c>
      <c r="M65" s="32">
        <f t="shared" si="5"/>
        <v>4</v>
      </c>
      <c r="N65" s="32">
        <f t="shared" si="5"/>
        <v>5</v>
      </c>
      <c r="O65" s="32">
        <f t="shared" si="5"/>
        <v>6</v>
      </c>
      <c r="P65" s="32">
        <f t="shared" si="5"/>
        <v>6</v>
      </c>
      <c r="Q65" s="32">
        <f t="shared" si="5"/>
        <v>10</v>
      </c>
      <c r="R65" s="32">
        <f t="shared" si="5"/>
        <v>11</v>
      </c>
      <c r="S65" s="32">
        <f t="shared" si="5"/>
        <v>14</v>
      </c>
      <c r="T65" s="32">
        <f t="shared" si="5"/>
        <v>6</v>
      </c>
      <c r="U65" s="41">
        <f t="shared" si="4"/>
        <v>84</v>
      </c>
    </row>
    <row r="66" spans="1:21">
      <c r="A66" s="21" t="s">
        <v>132</v>
      </c>
      <c r="B66" s="32" t="s">
        <v>176</v>
      </c>
      <c r="C66" s="44"/>
      <c r="F66" s="40"/>
      <c r="G66" s="21" t="s">
        <v>132</v>
      </c>
      <c r="H66" s="21"/>
      <c r="I66" s="21">
        <f>COUNTIF(I5:I59,"B1")</f>
        <v>0</v>
      </c>
      <c r="J66" s="21">
        <f t="shared" ref="J66:T66" si="6">COUNTIF(J5:J59,"B1")</f>
        <v>0</v>
      </c>
      <c r="K66" s="21">
        <f t="shared" si="6"/>
        <v>0</v>
      </c>
      <c r="L66" s="21">
        <f t="shared" si="6"/>
        <v>0</v>
      </c>
      <c r="M66" s="21">
        <f t="shared" si="6"/>
        <v>0</v>
      </c>
      <c r="N66" s="21">
        <f t="shared" si="6"/>
        <v>5</v>
      </c>
      <c r="O66" s="21">
        <f t="shared" si="6"/>
        <v>0</v>
      </c>
      <c r="P66" s="21">
        <f t="shared" si="6"/>
        <v>0</v>
      </c>
      <c r="Q66" s="21">
        <f t="shared" si="6"/>
        <v>0</v>
      </c>
      <c r="R66" s="21">
        <f t="shared" si="6"/>
        <v>0</v>
      </c>
      <c r="S66" s="21">
        <f t="shared" si="6"/>
        <v>0</v>
      </c>
      <c r="T66" s="21">
        <f t="shared" si="6"/>
        <v>0</v>
      </c>
      <c r="U66" s="41">
        <f t="shared" si="4"/>
        <v>5</v>
      </c>
    </row>
    <row r="67" spans="1:21">
      <c r="A67" s="21" t="s">
        <v>140</v>
      </c>
      <c r="B67" s="32" t="s">
        <v>177</v>
      </c>
      <c r="C67" s="44"/>
      <c r="G67" s="21" t="s">
        <v>140</v>
      </c>
      <c r="H67" s="21"/>
      <c r="I67" s="21">
        <f>COUNTIF(I5:I59,"Z")</f>
        <v>6</v>
      </c>
      <c r="J67" s="21">
        <f t="shared" ref="J67:T67" si="7">COUNTIF(J5:J59,"Z")</f>
        <v>12</v>
      </c>
      <c r="K67" s="21">
        <f t="shared" si="7"/>
        <v>6</v>
      </c>
      <c r="L67" s="21">
        <f t="shared" si="7"/>
        <v>13</v>
      </c>
      <c r="M67" s="21">
        <f t="shared" si="7"/>
        <v>6</v>
      </c>
      <c r="N67" s="21">
        <f t="shared" si="7"/>
        <v>12</v>
      </c>
      <c r="O67" s="21">
        <f t="shared" si="7"/>
        <v>4</v>
      </c>
      <c r="P67" s="21">
        <f t="shared" si="7"/>
        <v>11</v>
      </c>
      <c r="Q67" s="21">
        <f t="shared" si="7"/>
        <v>6</v>
      </c>
      <c r="R67" s="21">
        <f t="shared" si="7"/>
        <v>5</v>
      </c>
      <c r="S67" s="21">
        <f t="shared" si="7"/>
        <v>2</v>
      </c>
      <c r="T67" s="21">
        <f t="shared" si="7"/>
        <v>10</v>
      </c>
      <c r="U67" s="41">
        <f t="shared" si="4"/>
        <v>93</v>
      </c>
    </row>
    <row r="68" spans="1:21">
      <c r="A68" s="41" t="s">
        <v>145</v>
      </c>
      <c r="B68" s="45" t="s">
        <v>178</v>
      </c>
      <c r="C68" s="44"/>
      <c r="G68" s="41" t="s">
        <v>145</v>
      </c>
      <c r="H68" s="21"/>
      <c r="I68" s="21">
        <f>COUNTIF(I5:I59,"Z+Fe")</f>
        <v>1</v>
      </c>
      <c r="J68" s="21">
        <f t="shared" ref="J68:T68" si="8">COUNTIF(J5:J59,"Z+Fe")</f>
        <v>8</v>
      </c>
      <c r="K68" s="21">
        <f t="shared" si="8"/>
        <v>4</v>
      </c>
      <c r="L68" s="21">
        <f t="shared" si="8"/>
        <v>12</v>
      </c>
      <c r="M68" s="21">
        <f t="shared" si="8"/>
        <v>4</v>
      </c>
      <c r="N68" s="21">
        <f t="shared" si="8"/>
        <v>9</v>
      </c>
      <c r="O68" s="21">
        <f t="shared" si="8"/>
        <v>3</v>
      </c>
      <c r="P68" s="21">
        <f t="shared" si="8"/>
        <v>8</v>
      </c>
      <c r="Q68" s="21">
        <f t="shared" si="8"/>
        <v>4</v>
      </c>
      <c r="R68" s="21">
        <f t="shared" si="8"/>
        <v>6</v>
      </c>
      <c r="S68" s="21">
        <f t="shared" si="8"/>
        <v>4</v>
      </c>
      <c r="T68" s="21">
        <f t="shared" si="8"/>
        <v>8</v>
      </c>
      <c r="U68" s="41">
        <f t="shared" si="4"/>
        <v>71</v>
      </c>
    </row>
    <row r="69" spans="1:21">
      <c r="A69" s="41" t="s">
        <v>143</v>
      </c>
      <c r="B69" s="45" t="s">
        <v>179</v>
      </c>
      <c r="C69" s="44"/>
      <c r="G69" s="41" t="s">
        <v>143</v>
      </c>
      <c r="H69" s="21"/>
      <c r="I69" s="21">
        <f>COUNTIF(I5:I59,"B+Fe")</f>
        <v>4</v>
      </c>
      <c r="J69" s="21">
        <f t="shared" ref="J69:T69" si="9">COUNTIF(J5:J59,"B+Fe")</f>
        <v>2</v>
      </c>
      <c r="K69" s="21">
        <f t="shared" si="9"/>
        <v>1</v>
      </c>
      <c r="L69" s="21">
        <f t="shared" si="9"/>
        <v>0</v>
      </c>
      <c r="M69" s="21">
        <f t="shared" si="9"/>
        <v>1</v>
      </c>
      <c r="N69" s="21">
        <f t="shared" si="9"/>
        <v>0</v>
      </c>
      <c r="O69" s="21">
        <f t="shared" si="9"/>
        <v>2</v>
      </c>
      <c r="P69" s="21">
        <f t="shared" si="9"/>
        <v>2</v>
      </c>
      <c r="Q69" s="21">
        <f t="shared" si="9"/>
        <v>1</v>
      </c>
      <c r="R69" s="21">
        <f t="shared" si="9"/>
        <v>6</v>
      </c>
      <c r="S69" s="21">
        <f t="shared" si="9"/>
        <v>1</v>
      </c>
      <c r="T69" s="21">
        <f t="shared" si="9"/>
        <v>1</v>
      </c>
      <c r="U69" s="41">
        <f>SUM(I69:T69)</f>
        <v>21</v>
      </c>
    </row>
    <row r="70" spans="1:21">
      <c r="A70" s="31" t="s">
        <v>184</v>
      </c>
      <c r="B70" s="21" t="s">
        <v>185</v>
      </c>
      <c r="G70" s="41" t="s">
        <v>183</v>
      </c>
      <c r="H70" s="21"/>
      <c r="I70" s="21">
        <f>COUNTIF(I6:I59,"Z+Fe+Cl")</f>
        <v>0</v>
      </c>
      <c r="J70" s="21">
        <f t="shared" ref="J70:T70" si="10">COUNTIF(J6:J59,"Z+Fe+Cl")</f>
        <v>0</v>
      </c>
      <c r="K70" s="21">
        <f t="shared" si="10"/>
        <v>4</v>
      </c>
      <c r="L70" s="21">
        <f t="shared" si="10"/>
        <v>0</v>
      </c>
      <c r="M70" s="21">
        <f t="shared" si="10"/>
        <v>4</v>
      </c>
      <c r="N70" s="21">
        <f t="shared" si="10"/>
        <v>0</v>
      </c>
      <c r="O70" s="21">
        <f t="shared" si="10"/>
        <v>4</v>
      </c>
      <c r="P70" s="21">
        <f t="shared" si="10"/>
        <v>0</v>
      </c>
      <c r="Q70" s="21">
        <f t="shared" si="10"/>
        <v>4</v>
      </c>
      <c r="R70" s="21">
        <f t="shared" si="10"/>
        <v>0</v>
      </c>
      <c r="S70" s="21">
        <f t="shared" si="10"/>
        <v>4</v>
      </c>
      <c r="T70" s="21">
        <f t="shared" si="10"/>
        <v>0</v>
      </c>
      <c r="U70" s="41">
        <f t="shared" si="4"/>
        <v>20</v>
      </c>
    </row>
    <row r="71" spans="1:21">
      <c r="A71" s="42"/>
      <c r="B71" s="21" t="s">
        <v>186</v>
      </c>
      <c r="G71" s="41" t="s">
        <v>189</v>
      </c>
      <c r="H71" s="21"/>
      <c r="I71" s="21">
        <f>COUNTIF(I7:I59,"B+Fe+Cl")</f>
        <v>4</v>
      </c>
      <c r="J71" s="21">
        <f t="shared" ref="J71:T71" si="11">COUNTIF(J7:J59,"B+Fe+Cl")</f>
        <v>0</v>
      </c>
      <c r="K71" s="21">
        <f t="shared" si="11"/>
        <v>0</v>
      </c>
      <c r="L71" s="21">
        <f t="shared" si="11"/>
        <v>0</v>
      </c>
      <c r="M71" s="21">
        <f t="shared" si="11"/>
        <v>0</v>
      </c>
      <c r="N71" s="21">
        <f t="shared" si="11"/>
        <v>0</v>
      </c>
      <c r="O71" s="21">
        <f t="shared" si="11"/>
        <v>0</v>
      </c>
      <c r="P71" s="21">
        <f t="shared" si="11"/>
        <v>0</v>
      </c>
      <c r="Q71" s="21">
        <f t="shared" si="11"/>
        <v>0</v>
      </c>
      <c r="R71" s="21">
        <f t="shared" si="11"/>
        <v>0</v>
      </c>
      <c r="S71" s="21">
        <f t="shared" si="11"/>
        <v>0</v>
      </c>
      <c r="T71" s="21">
        <f t="shared" si="11"/>
        <v>0</v>
      </c>
      <c r="U71" s="41">
        <f t="shared" si="4"/>
        <v>4</v>
      </c>
    </row>
    <row r="72" spans="1:21">
      <c r="A72" s="22"/>
      <c r="B72" s="21" t="s">
        <v>187</v>
      </c>
      <c r="G72" s="43" t="s">
        <v>18</v>
      </c>
      <c r="I72" s="21">
        <f>SUM(I64:I71)</f>
        <v>20</v>
      </c>
      <c r="J72" s="21">
        <f t="shared" ref="J72:T72" si="12">SUM(J64:J71)</f>
        <v>27</v>
      </c>
      <c r="K72" s="21">
        <f t="shared" si="12"/>
        <v>26</v>
      </c>
      <c r="L72" s="21">
        <f t="shared" si="12"/>
        <v>30</v>
      </c>
      <c r="M72" s="21">
        <f t="shared" si="12"/>
        <v>20</v>
      </c>
      <c r="N72" s="21">
        <f t="shared" si="12"/>
        <v>35</v>
      </c>
      <c r="O72" s="21">
        <f t="shared" si="12"/>
        <v>20</v>
      </c>
      <c r="P72" s="21">
        <f t="shared" si="12"/>
        <v>28</v>
      </c>
      <c r="Q72" s="21">
        <f t="shared" si="12"/>
        <v>26</v>
      </c>
      <c r="R72" s="21">
        <f t="shared" si="12"/>
        <v>29</v>
      </c>
      <c r="S72" s="21">
        <f t="shared" si="12"/>
        <v>29</v>
      </c>
      <c r="T72" s="21">
        <f t="shared" si="12"/>
        <v>26</v>
      </c>
      <c r="U72" s="21">
        <f>SUM(U64:U71)</f>
        <v>316</v>
      </c>
    </row>
    <row r="73" spans="1:21">
      <c r="T73">
        <f>SUM(I72:T72)</f>
        <v>316</v>
      </c>
    </row>
  </sheetData>
  <mergeCells count="76">
    <mergeCell ref="I3:U3"/>
    <mergeCell ref="F5:H5"/>
    <mergeCell ref="F7:H7"/>
    <mergeCell ref="A1:H2"/>
    <mergeCell ref="A3:A4"/>
    <mergeCell ref="B3:B4"/>
    <mergeCell ref="C3:E3"/>
    <mergeCell ref="F3:H4"/>
    <mergeCell ref="A5:A7"/>
    <mergeCell ref="B5:B6"/>
    <mergeCell ref="C5:C6"/>
    <mergeCell ref="D5:D6"/>
    <mergeCell ref="E5:E6"/>
    <mergeCell ref="F11:H11"/>
    <mergeCell ref="F12:H12"/>
    <mergeCell ref="F13:G13"/>
    <mergeCell ref="A8:A10"/>
    <mergeCell ref="B8:B9"/>
    <mergeCell ref="C8:C9"/>
    <mergeCell ref="D8:D9"/>
    <mergeCell ref="E8:E9"/>
    <mergeCell ref="F8:H8"/>
    <mergeCell ref="F9:H9"/>
    <mergeCell ref="F10:H10"/>
    <mergeCell ref="A11:A13"/>
    <mergeCell ref="B11:B13"/>
    <mergeCell ref="C11:C13"/>
    <mergeCell ref="D11:D13"/>
    <mergeCell ref="E11:E13"/>
    <mergeCell ref="F25:H25"/>
    <mergeCell ref="A14:A15"/>
    <mergeCell ref="D14:D15"/>
    <mergeCell ref="F14:H14"/>
    <mergeCell ref="F15:H15"/>
    <mergeCell ref="A16:A18"/>
    <mergeCell ref="D16:D18"/>
    <mergeCell ref="F18:G18"/>
    <mergeCell ref="F19:H19"/>
    <mergeCell ref="F21:H21"/>
    <mergeCell ref="F22:H22"/>
    <mergeCell ref="F23:H23"/>
    <mergeCell ref="F24:H24"/>
    <mergeCell ref="F37:H37"/>
    <mergeCell ref="F26:H26"/>
    <mergeCell ref="F27:H27"/>
    <mergeCell ref="F28:H28"/>
    <mergeCell ref="F29:H29"/>
    <mergeCell ref="F30:H30"/>
    <mergeCell ref="F31:H31"/>
    <mergeCell ref="F32:H32"/>
    <mergeCell ref="F33:H33"/>
    <mergeCell ref="F34:H34"/>
    <mergeCell ref="F35:H35"/>
    <mergeCell ref="F36:H36"/>
    <mergeCell ref="F49:H49"/>
    <mergeCell ref="F38:H38"/>
    <mergeCell ref="F39:H39"/>
    <mergeCell ref="F40:H40"/>
    <mergeCell ref="F41:H41"/>
    <mergeCell ref="F42:H42"/>
    <mergeCell ref="F43:H43"/>
    <mergeCell ref="F44:H44"/>
    <mergeCell ref="F45:H45"/>
    <mergeCell ref="F46:G46"/>
    <mergeCell ref="F47:H47"/>
    <mergeCell ref="F48:H48"/>
    <mergeCell ref="F56:G56"/>
    <mergeCell ref="F57:G57"/>
    <mergeCell ref="F58:G58"/>
    <mergeCell ref="F59:G59"/>
    <mergeCell ref="F50:H50"/>
    <mergeCell ref="F51:H51"/>
    <mergeCell ref="F52:H52"/>
    <mergeCell ref="F53:H53"/>
    <mergeCell ref="F54:H54"/>
    <mergeCell ref="F55:G55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1-woda-woj. wielkopolskie</vt:lpstr>
      <vt:lpstr>2-woda,lubuskie i dolnośl</vt:lpstr>
      <vt:lpstr>3-ścieki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Mariusz Gwadera</cp:lastModifiedBy>
  <cp:lastPrinted>2024-12-10T10:22:17Z</cp:lastPrinted>
  <dcterms:created xsi:type="dcterms:W3CDTF">2016-11-13T20:17:42Z</dcterms:created>
  <dcterms:modified xsi:type="dcterms:W3CDTF">2024-12-10T10:24:06Z</dcterms:modified>
</cp:coreProperties>
</file>